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К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'дод.6'!$E:$F,'дод.6'!$16:$18</definedName>
    <definedName name="_xlnm.Print_Titles" localSheetId="7">'дод.7'!$6:$6</definedName>
    <definedName name="_xlnm.Print_Area" localSheetId="3">'3-1'!$A$1:$P$104</definedName>
    <definedName name="_xlnm.Print_Area" localSheetId="0">'дод.1'!$A$2:$F$74</definedName>
    <definedName name="_xlnm.Print_Area" localSheetId="1">'дод.2'!$A$2:$F$18</definedName>
    <definedName name="_xlnm.Print_Area" localSheetId="2">'дод.3'!$A$1:$R$121</definedName>
    <definedName name="_xlnm.Print_Area" localSheetId="5">'дод.5'!$A$1:$U$39</definedName>
    <definedName name="_xlnm.Print_Area" localSheetId="6">'дод.6'!$A$1:$K$28</definedName>
    <definedName name="_xlnm.Print_Area" localSheetId="7">'дод.7'!$A$1:$J$33</definedName>
  </definedNames>
  <calcPr fullCalcOnLoad="1"/>
</workbook>
</file>

<file path=xl/sharedStrings.xml><?xml version="1.0" encoding="utf-8"?>
<sst xmlns="http://schemas.openxmlformats.org/spreadsheetml/2006/main" count="957" uniqueCount="563">
  <si>
    <t>Додаток № 3-1                                                                                     до рішення районної ради  "Про внесення змін до рішення районної ради від 06 лютого 2015 року "Про районний бюджет  на 2015 рік"           від 22 лютого 2016 року № 38</t>
  </si>
  <si>
    <t>Додаток 4
до рішення районної ради 
"Про внесення змін до рішення районної ради від 06 лютого 2015 року "Про районний бюджет на 2015 рік"                                    від 22 лютого 2016 року № 38</t>
  </si>
  <si>
    <t>Додаток 5
до рішення районної ради 
"Про внесення змін до рішення районної ради від 06 лютого 2015 року   "Про районний бюджет  на 2015 рік"  від 22 лютого 2016 року № 38</t>
  </si>
  <si>
    <t>Додаток  6
до рішення районної ради  "Про внесення змін до рішення районної ради від 06 лютого 2015 року "Про районний бюджет  на 2015 рік" від 22 лютого 2016 року № 38</t>
  </si>
  <si>
    <t>Додаток  7
до рішення районної ради 
"Про внесення змін до рішення районної ради від 06 лютого 2015 року "Про районний бюджет  на 2015 рік"                              від 22 лютого 2016 року № 38</t>
  </si>
  <si>
    <r>
      <t xml:space="preserve">Зміни до додатку 5 до рішення районної ради від 06 лютого 2015 року "Про районний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2015 рік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</si>
  <si>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м.Н-Сіверський</t>
  </si>
  <si>
    <t xml:space="preserve">Зміни до додатку 2 до рішення районної ради від 06 лютого 2015 року  "Про районний бюджет на 2015 рік"  </t>
  </si>
  <si>
    <t>"Фінансування  районного бюджету  на 2015 рік"</t>
  </si>
  <si>
    <t>Зміни до додатку 3 до рішення районної ради від 06 лютого 2015 року "Про районний бюджет на 2015 рік"</t>
  </si>
  <si>
    <t>Зміни до додатку 3-1 до рішення районної ради від 06 лютого 2015 року "Про районний бюджет на 2015 рік"</t>
  </si>
  <si>
    <t>"Видатки районного бюджету на 2015 рік за тимчасовою класифікацією видатків та кредитування місцевих бюджетів"</t>
  </si>
  <si>
    <t>Зміни до додатку 6 до рішення районної ради від 06 лютого 2015 року "Про районний бюджет на 2015 рік"</t>
  </si>
  <si>
    <t>"Перелік об’єктів, видатки на які у 2015  році будуть проводитися за рахунок коштів бюджету розвитку"</t>
  </si>
  <si>
    <t>Зміни до додатку 7 до рішення районної ради від 06 лютого 2015 року "Про районний бюджет на 2015 рік"</t>
  </si>
  <si>
    <t xml:space="preserve">"Перелік місцевих (регіональних) програм, які фінансуватимуться за рахунок коштів
районного бюджету  у 2015 році"
</t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</si>
  <si>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</si>
  <si>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</si>
  <si>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</si>
  <si>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</si>
  <si>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</si>
  <si>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</si>
  <si>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</si>
  <si>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</si>
  <si>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</si>
  <si>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</si>
  <si>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</si>
  <si>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</si>
  <si>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</si>
  <si>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</si>
  <si>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</si>
  <si>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</si>
  <si>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</si>
  <si>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</si>
  <si>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</si>
  <si>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</si>
  <si>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</si>
  <si>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</si>
  <si>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</si>
  <si>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</si>
  <si>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</si>
  <si>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</si>
  <si>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</si>
  <si>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</si>
  <si>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</si>
  <si>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</si>
  <si>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</si>
  <si>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</si>
  <si>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</si>
  <si>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</si>
  <si>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</si>
  <si>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</si>
  <si>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</si>
  <si>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</si>
  <si>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</si>
  <si>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</si>
  <si>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</si>
  <si>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</si>
  <si>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</si>
  <si>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</si>
  <si>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</si>
  <si>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</si>
  <si>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</si>
  <si>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</si>
  <si>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</si>
  <si>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</si>
  <si>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</si>
  <si>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</si>
  <si>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</si>
  <si>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</si>
  <si>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</si>
  <si>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</si>
  <si>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</si>
  <si>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</si>
  <si>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</si>
  <si>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</si>
  <si>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</si>
  <si>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</si>
  <si>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</si>
  <si>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</si>
  <si>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</si>
  <si>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</si>
  <si>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</si>
  <si>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</si>
  <si>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</si>
  <si>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</si>
  <si>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</si>
  <si>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</si>
  <si>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</si>
  <si>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</si>
  <si>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</si>
  <si>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</si>
  <si>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</si>
  <si>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</si>
  <si>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</si>
  <si>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</si>
  <si>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</si>
  <si>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</si>
  <si>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</si>
  <si>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</si>
  <si>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</si>
  <si>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</si>
  <si>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</si>
  <si>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</si>
  <si>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</si>
  <si>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</si>
  <si>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</si>
  <si>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</si>
  <si>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</si>
  <si>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</si>
  <si>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</si>
  <si>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</si>
  <si>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</si>
  <si>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</si>
  <si>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</si>
  <si>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</si>
  <si>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</si>
  <si>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</si>
  <si>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</si>
  <si>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</si>
  <si>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</si>
  <si>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</si>
  <si>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</si>
  <si>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</si>
  <si>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</si>
  <si>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</si>
  <si>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</si>
  <si>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</si>
  <si>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</si>
  <si>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</si>
  <si>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</si>
  <si>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</si>
  <si>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</si>
  <si>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</si>
  <si>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</si>
  <si>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</si>
  <si>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</si>
  <si>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</si>
  <si>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</si>
  <si>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</si>
  <si>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</si>
  <si>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</si>
  <si>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</si>
  <si>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</si>
  <si>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ролки</t>
  </si>
  <si>
    <t>Програма відшкодування з районного бюджету депутатам районної ради витрат, пов'язаних з депутатською діяльністю на 2012-2015 роки</t>
  </si>
  <si>
    <t>090412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</si>
  <si>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2013-2015 роках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</si>
  <si>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</si>
  <si>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</si>
  <si>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</si>
  <si>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</si>
  <si>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</si>
  <si>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</si>
  <si>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</si>
  <si>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</si>
  <si>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</si>
  <si>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</si>
  <si>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</si>
  <si>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Новгород-Сіверському районі на 2011-2015 роки</t>
  </si>
  <si>
    <t>250404</t>
  </si>
  <si>
    <t>250911</t>
  </si>
  <si>
    <t>Районна програма підтримки індивідуального житлового будівництва на селі "Власний дім" на 2012-2015 роки"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</si>
  <si>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</si>
  <si>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</si>
  <si>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</si>
  <si>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</si>
  <si>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</si>
  <si>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</si>
  <si>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</si>
  <si>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</si>
  <si>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</si>
  <si>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</si>
  <si>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</si>
  <si>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</si>
  <si>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</si>
  <si>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</si>
  <si>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</si>
  <si>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</si>
  <si>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</si>
  <si>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</si>
  <si>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</si>
  <si>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</si>
  <si>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</si>
  <si>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</si>
  <si>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</si>
  <si>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</si>
  <si>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</si>
  <si>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</si>
  <si>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</si>
  <si>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</si>
  <si>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</si>
  <si>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</si>
  <si>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</si>
  <si>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</si>
  <si>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</si>
  <si>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</si>
  <si>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</si>
  <si>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</si>
  <si>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</si>
  <si>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</si>
  <si>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</si>
  <si>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</si>
  <si>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</si>
  <si>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</si>
  <si>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</si>
  <si>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</si>
  <si>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</si>
  <si>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</si>
  <si>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</si>
  <si>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</si>
  <si>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</si>
  <si>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</si>
  <si>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</si>
  <si>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</si>
  <si>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</si>
  <si>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</si>
  <si>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</si>
  <si>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</si>
  <si>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</si>
  <si>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</si>
  <si>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</si>
  <si>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</si>
  <si>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</si>
  <si>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</si>
  <si>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</si>
  <si>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</si>
  <si>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</si>
  <si>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</si>
  <si>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</si>
  <si>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</si>
  <si>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</si>
  <si>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</si>
  <si>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</si>
  <si>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</si>
  <si>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</si>
  <si>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</si>
  <si>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</si>
  <si>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</si>
  <si>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</si>
  <si>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</si>
  <si>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</si>
  <si>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</si>
  <si>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</si>
  <si>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</si>
  <si>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</si>
  <si>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</si>
  <si>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</si>
  <si>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</si>
  <si>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</si>
  <si>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</si>
  <si>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</si>
  <si>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</si>
  <si>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</si>
  <si>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</si>
  <si>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</si>
  <si>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</si>
  <si>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</si>
  <si>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</si>
  <si>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</si>
  <si>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</si>
  <si>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</si>
  <si>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</si>
  <si>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</si>
  <si>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</si>
  <si>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</si>
  <si>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</si>
  <si>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</si>
  <si>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</si>
  <si>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</si>
  <si>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</si>
  <si>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</si>
  <si>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</si>
  <si>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</si>
  <si>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</si>
  <si>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</si>
  <si>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</si>
  <si>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</si>
  <si>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</si>
  <si>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</si>
  <si>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</si>
  <si>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</si>
  <si>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</si>
  <si>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</si>
  <si>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</si>
  <si>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</si>
  <si>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</si>
  <si>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</si>
  <si>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</si>
  <si>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</si>
  <si>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</si>
  <si>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</si>
  <si>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</si>
  <si>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</si>
  <si>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</si>
  <si>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</si>
  <si>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</si>
  <si>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</si>
  <si>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</si>
  <si>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</si>
  <si>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</si>
  <si>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</si>
  <si>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</si>
  <si>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</si>
  <si>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</si>
  <si>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</si>
  <si>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</si>
  <si>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</si>
  <si>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</si>
  <si>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</si>
  <si>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</si>
  <si>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</si>
  <si>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</si>
  <si>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</si>
  <si>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</si>
  <si>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</si>
  <si>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</si>
  <si>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</si>
  <si>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</si>
  <si>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</si>
  <si>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</si>
  <si>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</si>
  <si>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</si>
  <si>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</si>
  <si>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</si>
  <si>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</si>
  <si>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</si>
  <si>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</si>
  <si>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</si>
  <si>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</si>
  <si>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</si>
  <si>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Програма забезпеченості діяльності комунальної установи "Районний трудовий архів" Новгород-сіверської районної ради на 2013-2015 роки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</si>
  <si>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</si>
  <si>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</si>
  <si>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</si>
  <si>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</si>
  <si>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</si>
  <si>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</si>
  <si>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</si>
  <si>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</si>
  <si>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 xml:space="preserve">Сектор культури Н-Сіверської РДА 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</si>
  <si>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</si>
  <si>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</si>
  <si>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</si>
  <si>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</si>
  <si>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</si>
  <si>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</si>
  <si>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</si>
  <si>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</si>
  <si>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</si>
  <si>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</si>
  <si>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</si>
  <si>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</si>
  <si>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</si>
  <si>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</si>
  <si>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</si>
  <si>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</si>
  <si>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</si>
  <si>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1.Березовогатська</t>
  </si>
  <si>
    <t xml:space="preserve"> 2.Блистiвська</t>
  </si>
  <si>
    <t xml:space="preserve"> 3.Биринська</t>
  </si>
  <si>
    <t xml:space="preserve"> 5.Бучкiвська</t>
  </si>
  <si>
    <t xml:space="preserve"> 6.Вороб"ївська</t>
  </si>
  <si>
    <t xml:space="preserve"> 7.Горбiвська</t>
  </si>
  <si>
    <t xml:space="preserve"> 8.Грем"яцька</t>
  </si>
  <si>
    <t xml:space="preserve"> 9.Дiгтярiвська</t>
  </si>
  <si>
    <t>10.Кiровська</t>
  </si>
  <si>
    <t>11.Команська</t>
  </si>
  <si>
    <t>12.Кудлаївська</t>
  </si>
  <si>
    <t>14.Ковпинська</t>
  </si>
  <si>
    <t>15.Ларинiвська</t>
  </si>
  <si>
    <t>16.Лiсконогiвська</t>
  </si>
  <si>
    <t>17.Мамекiнська</t>
  </si>
  <si>
    <t>18.Мих.-Cлобiдська</t>
  </si>
  <si>
    <t>19.Об"їднанська</t>
  </si>
  <si>
    <t>20.Орлiвська</t>
  </si>
  <si>
    <t>21.Печенюгівська</t>
  </si>
  <si>
    <t>22.Попiвська</t>
  </si>
  <si>
    <t>23.Смяцька</t>
  </si>
  <si>
    <t>24.Чайкинська</t>
  </si>
  <si>
    <t>25.Шептакiвська</t>
  </si>
  <si>
    <t xml:space="preserve"> РАЗОМ по с/р :</t>
  </si>
  <si>
    <t>Районний бюджет</t>
  </si>
  <si>
    <t>Всього по району:</t>
  </si>
  <si>
    <t xml:space="preserve"> 4.Будо-Вороб'ївська</t>
  </si>
  <si>
    <t>13.Кам.-Слобiдська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</si>
  <si>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</si>
  <si>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</si>
  <si>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</si>
  <si>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</si>
  <si>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</si>
  <si>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</si>
  <si>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</si>
  <si>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</si>
  <si>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</si>
  <si>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</si>
  <si>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</si>
  <si>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</si>
  <si>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  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</si>
  <si>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</si>
  <si>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</si>
  <si>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</si>
  <si>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</si>
  <si>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</si>
  <si>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</si>
  <si>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</si>
  <si>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</si>
  <si>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</si>
  <si>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</si>
  <si>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</si>
  <si>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</si>
  <si>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</si>
  <si>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</si>
  <si>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</si>
  <si>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</si>
  <si>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</si>
  <si>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</si>
  <si>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</si>
  <si>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</si>
  <si>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</si>
  <si>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</si>
  <si>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</si>
  <si>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</si>
  <si>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</si>
  <si>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</si>
  <si>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</si>
  <si>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</si>
  <si>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</si>
  <si>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</si>
  <si>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</si>
  <si>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</si>
  <si>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</si>
  <si>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</si>
  <si>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</si>
  <si>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</si>
  <si>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</si>
  <si>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</si>
  <si>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</si>
  <si>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</si>
  <si>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</si>
  <si>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рада </t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</si>
  <si>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</si>
  <si>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</si>
  <si>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</si>
  <si>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</si>
  <si>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</si>
  <si>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</si>
  <si>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</si>
  <si>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</si>
  <si>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</si>
  <si>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</si>
  <si>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</si>
  <si>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</si>
  <si>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</si>
  <si>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</si>
  <si>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</si>
  <si>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</si>
  <si>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</si>
  <si>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надання пільг хворим з хроничною нирковою недостатністю, що отримують програмний гемодіаліз в обласній лікарні та проживають в районі на 20115 рік</t>
  </si>
  <si>
    <t>Програма  розвитку місцевого самоврядування у Новгород-Сіверському районі на 2014-2015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</si>
  <si>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</si>
  <si>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</si>
  <si>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</si>
  <si>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</si>
  <si>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</si>
  <si>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</si>
  <si>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</si>
  <si>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</si>
  <si>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Програма підтримки діяльності Новгород-сіверської районної організації ветеранів України на 2015-17 роки</t>
  </si>
  <si>
    <t>Інша додаткова дотація з районного бюджету</t>
  </si>
  <si>
    <t>4805700,00</t>
  </si>
  <si>
    <t>59152,00</t>
  </si>
  <si>
    <t>47527,00</t>
  </si>
  <si>
    <t>14954,00</t>
  </si>
  <si>
    <t>28637,00</t>
  </si>
  <si>
    <t>30212,00</t>
  </si>
  <si>
    <t>379998,00</t>
  </si>
  <si>
    <t>47830,00</t>
  </si>
  <si>
    <t>32875,00</t>
  </si>
  <si>
    <t>25307,00</t>
  </si>
  <si>
    <t>37840,00</t>
  </si>
  <si>
    <t>36811,00</t>
  </si>
  <si>
    <t>16105,00</t>
  </si>
  <si>
    <t>66296,00</t>
  </si>
  <si>
    <t>24036,00</t>
  </si>
  <si>
    <t>20161,00</t>
  </si>
  <si>
    <t>32997,00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</si>
  <si>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</si>
  <si>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</si>
  <si>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20000,00</t>
  </si>
  <si>
    <t>210107</t>
  </si>
  <si>
    <t>0380</t>
  </si>
  <si>
    <t>Заходи  та роботи з мобілізаційної підготовки місцевого значення</t>
  </si>
  <si>
    <t xml:space="preserve">Загальноосвітні школи </t>
  </si>
  <si>
    <t>Модернізація котельні Чайкинського НВК</t>
  </si>
  <si>
    <t>у т.ч. за рахунок медичної субвенції</t>
  </si>
  <si>
    <t>Лікарні (всього)</t>
  </si>
  <si>
    <t>Центри первинної (медико-санітарної) допомоги (всього)</t>
  </si>
  <si>
    <t>у т.ч.медична субвенція</t>
  </si>
  <si>
    <t>На початок періоду</t>
  </si>
  <si>
    <r>
      <t xml:space="preserve">Зміни до додатку 1 до рішення районної ради від 06 лютого 2015 року                                                             "Про районний бюджет на 2015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2015 рік</t>
    </r>
  </si>
  <si>
    <t>Інша субвенція із сільських бюджетів та м Н-Сіверський районному бюджету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</si>
  <si>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</si>
  <si>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Надання кредитів</t>
  </si>
  <si>
    <t>Повернення кредитів</t>
  </si>
  <si>
    <t>Кредитування-всього</t>
  </si>
  <si>
    <t xml:space="preserve">з них </t>
  </si>
  <si>
    <t xml:space="preserve">Районна                                           державна     адміністрація </t>
  </si>
  <si>
    <t>Повернення коштів, наданих для кредитування індивідуальних сільських забудовників</t>
  </si>
  <si>
    <t>Зміни до додатку 4 до рішення районної ради від 06 лютого 2015 року "Про районний бюджет на 2015 рік"</t>
  </si>
  <si>
    <t>"Повернення кредитів до районного бюджету  та надання кредитів 
з районного бюджету на  2015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</si>
  <si>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2015 рік"</t>
    </r>
  </si>
  <si>
    <t>Інша субвенція з обласного бюджету на виконання доручень виборців депутатами обласної ради</t>
  </si>
  <si>
    <t>на виконання доручень виборців депутатами обласної ради</t>
  </si>
  <si>
    <t>Інша субвенція із сільських бюджетів та бюджету м.Н-Сіверський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</si>
  <si>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</si>
  <si>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</si>
  <si>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</si>
  <si>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</si>
  <si>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 xml:space="preserve">Інша субвенція з обласного бюджету на фінансування видатків на нагородження переможців щорічного обласного конкурсу "Краща сільська, селищна, міська рада" </t>
  </si>
  <si>
    <t>для фінансування видатків на нагородження переможців щорічного обласного конкурсу "Краща сільська, селищна, міська рада"</t>
  </si>
  <si>
    <t xml:space="preserve">Центри первинної (медико-санітарної) допомоги </t>
  </si>
  <si>
    <t xml:space="preserve">Районний відділ освіти Н-Сіверської РДА </t>
  </si>
  <si>
    <t>30000,00</t>
  </si>
  <si>
    <t>Лікарні</t>
  </si>
  <si>
    <t>22000,00</t>
  </si>
  <si>
    <t>178000,00</t>
  </si>
  <si>
    <t>279000,00</t>
  </si>
  <si>
    <t>102279,00</t>
  </si>
  <si>
    <t>50000,00</t>
  </si>
  <si>
    <t>215000,00</t>
  </si>
  <si>
    <t>250203</t>
  </si>
  <si>
    <t>0160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</si>
  <si>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</si>
  <si>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</si>
  <si>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селищних,міських голів</t>
  </si>
  <si>
    <t>Стабілізаційна дотація</t>
  </si>
  <si>
    <t>Дотації  і субвенції всього</t>
  </si>
  <si>
    <t>Проведення виборів депутатів місцевих рад та сільських, селищних,міських голів</t>
  </si>
  <si>
    <t>Будівництво модульної котельні  на твердому паливі Дігтярівського НВК</t>
  </si>
  <si>
    <t>297000,00</t>
  </si>
  <si>
    <t>160000,00</t>
  </si>
  <si>
    <t>250000,00</t>
  </si>
  <si>
    <t>988000,00</t>
  </si>
  <si>
    <t>435000,00</t>
  </si>
  <si>
    <t>на 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</si>
  <si>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</si>
  <si>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Інша субвенція з обласного бюджету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</si>
  <si>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 xml:space="preserve"> на відшкодування майнової шкоди (збитків), завданої особам внаслідок запровадження карантину тварин або у зв'язку з проведенням процедур і робіт щодо ліквідації особливо небезпечних хвороб на території с.Фаївка Новгород-Сіверського району</t>
  </si>
  <si>
    <t>58005,00</t>
  </si>
  <si>
    <t>65000,00</t>
  </si>
  <si>
    <t>375000,00</t>
  </si>
  <si>
    <t>226000,00</t>
  </si>
  <si>
    <t>176000,00</t>
  </si>
  <si>
    <t>300000,00</t>
  </si>
  <si>
    <t>Програма ресурсного забезпечення мобіліза-ційних заходів на території Новгород-Сіверського району, військовозобов"язаних, призваних за мобілізацією та добровольців, які беруть участь в антитерористичній операції на 2015 рік</t>
  </si>
  <si>
    <t>253000,00</t>
  </si>
  <si>
    <t>24000,00</t>
  </si>
  <si>
    <t>10000,00</t>
  </si>
  <si>
    <t>600000,00</t>
  </si>
  <si>
    <t>Додаток № 1                                                                                     до рішення районної ради  "Про внесення змін до рішення районної ради від 06 лютого 2015 року "Про районний бюджет  на 2015 рік" від 22 лютого 2016 року № 38</t>
  </si>
  <si>
    <t>Додаток № 2                                                                                     до рішення районної ради  "Про внесення змін до рішення районної ради від 06 лютого 2015 року "Про районний бюджет  на 2015 рік" від 22 лютого 2016 року № 38</t>
  </si>
  <si>
    <t>Додаток  3
до рішення районної  ради "Про внесення змін до рішення районної ради  від 06 лютого 2015 року "Про районний бюджет  на 2015 рік" від 22 лютого 2016 року № 38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</si>
</sst>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"/>
    <numFmt numFmtId="205" formatCode="0.000000"/>
    <numFmt numFmtId="206" formatCode="0.0000000"/>
    <numFmt numFmtId="207" formatCode="0.00000000"/>
  </numFmts>
  <fonts count="9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sz val="14"/>
      <name val="Times New Roman CYR"/>
      <family val="0"/>
    </font>
    <font>
      <b/>
      <sz val="9"/>
      <name val="Arial Cyr"/>
      <family val="2"/>
    </font>
    <font>
      <b/>
      <sz val="10"/>
      <color indexed="8"/>
      <name val="Times New Roman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3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4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5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0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0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6" fillId="0" borderId="16" xfId="95" applyNumberFormat="1" applyFont="1" applyBorder="1" applyAlignment="1">
      <alignment vertical="top" wrapText="1"/>
      <protection/>
    </xf>
    <xf numFmtId="184" fontId="56" fillId="13" borderId="16" xfId="95" applyNumberFormat="1" applyFont="1" applyFill="1" applyBorder="1" applyAlignment="1">
      <alignment vertical="top" wrapText="1"/>
      <protection/>
    </xf>
    <xf numFmtId="0" fontId="33" fillId="0" borderId="1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/>
    </xf>
    <xf numFmtId="0" fontId="36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 applyProtection="1">
      <alignment horizontal="center"/>
      <protection locked="0"/>
    </xf>
    <xf numFmtId="0" fontId="58" fillId="0" borderId="16" xfId="0" applyFont="1" applyFill="1" applyBorder="1" applyAlignment="1" applyProtection="1">
      <alignment horizontal="left"/>
      <protection/>
    </xf>
    <xf numFmtId="0" fontId="59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63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1" fillId="0" borderId="16" xfId="122" applyNumberFormat="1" applyFont="1" applyBorder="1" applyAlignment="1">
      <alignment horizontal="center" vertical="top"/>
    </xf>
    <xf numFmtId="1" fontId="40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3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3" fillId="26" borderId="16" xfId="0" applyFont="1" applyFill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184" fontId="63" fillId="0" borderId="16" xfId="95" applyNumberFormat="1" applyFont="1" applyBorder="1" applyAlignment="1">
      <alignment horizontal="center" vertical="center" wrapText="1"/>
      <protection/>
    </xf>
    <xf numFmtId="184" fontId="63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0" fillId="13" borderId="16" xfId="95" applyNumberFormat="1" applyFont="1" applyFill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57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9" fillId="4" borderId="16" xfId="0" applyNumberFormat="1" applyFont="1" applyFill="1" applyBorder="1" applyAlignment="1">
      <alignment horizontal="right" vertical="center"/>
    </xf>
    <xf numFmtId="3" fontId="39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59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1" fillId="0" borderId="16" xfId="95" applyNumberFormat="1" applyFont="1" applyBorder="1">
      <alignment vertical="top"/>
      <protection/>
    </xf>
    <xf numFmtId="3" fontId="40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6" fillId="0" borderId="16" xfId="95" applyNumberFormat="1" applyFont="1" applyBorder="1" applyAlignment="1">
      <alignment vertical="top" wrapText="1"/>
      <protection/>
    </xf>
    <xf numFmtId="3" fontId="36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8" fillId="4" borderId="16" xfId="0" applyNumberFormat="1" applyFont="1" applyFill="1" applyBorder="1" applyAlignment="1">
      <alignment vertical="justify"/>
    </xf>
    <xf numFmtId="3" fontId="58" fillId="4" borderId="16" xfId="0" applyNumberFormat="1" applyFont="1" applyFill="1" applyBorder="1" applyAlignment="1">
      <alignment horizontal="center" vertical="center"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40" fillId="13" borderId="16" xfId="95" applyNumberFormat="1" applyFont="1" applyFill="1" applyBorder="1" applyAlignment="1">
      <alignment horizontal="right" vertical="center"/>
      <protection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8" fillId="26" borderId="16" xfId="0" applyNumberFormat="1" applyFont="1" applyFill="1" applyBorder="1" applyAlignment="1">
      <alignment wrapText="1"/>
    </xf>
    <xf numFmtId="0" fontId="45" fillId="0" borderId="16" xfId="0" applyFont="1" applyBorder="1" applyAlignment="1">
      <alignment horizontal="center" vertical="center" wrapText="1"/>
    </xf>
    <xf numFmtId="3" fontId="80" fillId="0" borderId="16" xfId="95" applyNumberFormat="1" applyFont="1" applyBorder="1" applyAlignment="1">
      <alignment horizontal="right" vertical="center"/>
      <protection/>
    </xf>
    <xf numFmtId="3" fontId="80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0" fontId="81" fillId="0" borderId="0" xfId="0" applyNumberFormat="1" applyFont="1" applyFill="1" applyAlignment="1" applyProtection="1">
      <alignment/>
      <protection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justify" vertical="center" wrapText="1"/>
    </xf>
    <xf numFmtId="0" fontId="81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63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3" fontId="63" fillId="0" borderId="16" xfId="0" applyNumberFormat="1" applyFont="1" applyBorder="1" applyAlignment="1">
      <alignment horizontal="center" vertical="center"/>
    </xf>
    <xf numFmtId="3" fontId="82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3" fillId="0" borderId="0" xfId="0" applyNumberFormat="1" applyFont="1" applyFill="1" applyAlignment="1" applyProtection="1">
      <alignment/>
      <protection/>
    </xf>
    <xf numFmtId="0" fontId="83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3" fillId="0" borderId="13" xfId="0" applyNumberFormat="1" applyFont="1" applyFill="1" applyBorder="1" applyAlignment="1" applyProtection="1">
      <alignment/>
      <protection/>
    </xf>
    <xf numFmtId="0" fontId="83" fillId="0" borderId="14" xfId="0" applyNumberFormat="1" applyFont="1" applyFill="1" applyBorder="1" applyAlignment="1" applyProtection="1">
      <alignment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Alignment="1" applyProtection="1">
      <alignment/>
      <protection/>
    </xf>
    <xf numFmtId="49" fontId="77" fillId="13" borderId="16" xfId="0" applyNumberFormat="1" applyFont="1" applyFill="1" applyBorder="1" applyAlignment="1">
      <alignment horizontal="center" vertical="center" wrapText="1"/>
    </xf>
    <xf numFmtId="0" fontId="76" fillId="13" borderId="16" xfId="0" applyFont="1" applyFill="1" applyBorder="1" applyAlignment="1">
      <alignment horizontal="center" vertical="center" wrapText="1"/>
    </xf>
    <xf numFmtId="184" fontId="85" fillId="13" borderId="16" xfId="0" applyNumberFormat="1" applyFont="1" applyFill="1" applyBorder="1" applyAlignment="1">
      <alignment vertical="center"/>
    </xf>
    <xf numFmtId="0" fontId="86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7" fillId="0" borderId="16" xfId="0" applyNumberFormat="1" applyFont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/>
      <protection/>
    </xf>
    <xf numFmtId="0" fontId="37" fillId="4" borderId="16" xfId="0" applyFont="1" applyFill="1" applyBorder="1" applyAlignment="1">
      <alignment horizontal="center" vertical="center" wrapText="1"/>
    </xf>
    <xf numFmtId="49" fontId="37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3" fontId="66" fillId="0" borderId="16" xfId="0" applyNumberFormat="1" applyFont="1" applyFill="1" applyBorder="1" applyAlignment="1">
      <alignment horizontal="center" vertical="center" wrapText="1"/>
    </xf>
    <xf numFmtId="3" fontId="69" fillId="26" borderId="16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vertical="center" wrapText="1"/>
    </xf>
    <xf numFmtId="184" fontId="41" fillId="26" borderId="16" xfId="95" applyNumberFormat="1" applyFont="1" applyFill="1" applyBorder="1">
      <alignment vertical="top"/>
      <protection/>
    </xf>
    <xf numFmtId="3" fontId="41" fillId="26" borderId="16" xfId="95" applyNumberFormat="1" applyFont="1" applyFill="1" applyBorder="1">
      <alignment vertical="top"/>
      <protection/>
    </xf>
    <xf numFmtId="1" fontId="41" fillId="26" borderId="16" xfId="122" applyNumberFormat="1" applyFont="1" applyFill="1" applyBorder="1" applyAlignment="1">
      <alignment horizontal="center" vertical="top"/>
    </xf>
    <xf numFmtId="0" fontId="0" fillId="26" borderId="0" xfId="0" applyFont="1" applyFill="1" applyAlignment="1">
      <alignment/>
    </xf>
    <xf numFmtId="0" fontId="30" fillId="26" borderId="0" xfId="0" applyNumberFormat="1" applyFont="1" applyFill="1" applyAlignment="1" applyProtection="1">
      <alignment horizontal="center" vertical="center"/>
      <protection/>
    </xf>
    <xf numFmtId="0" fontId="30" fillId="26" borderId="16" xfId="0" applyFont="1" applyFill="1" applyBorder="1" applyAlignment="1">
      <alignment horizontal="center" vertical="center" wrapText="1"/>
    </xf>
    <xf numFmtId="49" fontId="30" fillId="26" borderId="16" xfId="0" applyNumberFormat="1" applyFont="1" applyFill="1" applyBorder="1" applyAlignment="1">
      <alignment horizontal="center" vertical="center" wrapText="1"/>
    </xf>
    <xf numFmtId="184" fontId="63" fillId="26" borderId="16" xfId="95" applyNumberFormat="1" applyFont="1" applyFill="1" applyBorder="1" applyAlignment="1">
      <alignment horizontal="center" vertical="center"/>
      <protection/>
    </xf>
    <xf numFmtId="0" fontId="30" fillId="26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justify" vertical="center" wrapText="1"/>
    </xf>
    <xf numFmtId="0" fontId="23" fillId="13" borderId="16" xfId="0" applyFont="1" applyFill="1" applyBorder="1" applyAlignment="1">
      <alignment vertical="center" wrapText="1"/>
    </xf>
    <xf numFmtId="3" fontId="58" fillId="13" borderId="16" xfId="95" applyNumberFormat="1" applyFont="1" applyFill="1" applyBorder="1" applyAlignment="1">
      <alignment horizontal="center"/>
      <protection/>
    </xf>
    <xf numFmtId="0" fontId="23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/>
      <protection/>
    </xf>
    <xf numFmtId="184" fontId="63" fillId="0" borderId="16" xfId="95" applyNumberFormat="1" applyFont="1" applyBorder="1" applyAlignment="1">
      <alignment horizontal="center" vertical="top"/>
      <protection/>
    </xf>
    <xf numFmtId="184" fontId="63" fillId="0" borderId="16" xfId="95" applyNumberFormat="1" applyFont="1" applyBorder="1">
      <alignment vertical="top"/>
      <protection/>
    </xf>
    <xf numFmtId="3" fontId="63" fillId="0" borderId="16" xfId="95" applyNumberFormat="1" applyFont="1" applyBorder="1" applyAlignment="1">
      <alignment horizontal="center" vertical="top"/>
      <protection/>
    </xf>
    <xf numFmtId="3" fontId="85" fillId="13" borderId="16" xfId="0" applyNumberFormat="1" applyFont="1" applyFill="1" applyBorder="1" applyAlignment="1">
      <alignment vertical="center"/>
    </xf>
    <xf numFmtId="3" fontId="77" fillId="13" borderId="16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Alignment="1">
      <alignment horizontal="center" vertical="center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3" fontId="40" fillId="0" borderId="16" xfId="95" applyNumberFormat="1" applyFont="1" applyBorder="1" applyAlignment="1">
      <alignment horizontal="right" vertical="center"/>
      <protection/>
    </xf>
    <xf numFmtId="2" fontId="25" fillId="0" borderId="16" xfId="0" applyNumberFormat="1" applyFont="1" applyBorder="1" applyAlignment="1">
      <alignment vertical="center" wrapText="1"/>
    </xf>
    <xf numFmtId="184" fontId="63" fillId="0" borderId="16" xfId="95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" fontId="30" fillId="26" borderId="16" xfId="0" applyNumberFormat="1" applyFont="1" applyFill="1" applyBorder="1" applyAlignment="1">
      <alignment wrapText="1"/>
    </xf>
    <xf numFmtId="0" fontId="60" fillId="0" borderId="16" xfId="0" applyFont="1" applyBorder="1" applyAlignment="1">
      <alignment horizontal="lef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0" fontId="30" fillId="26" borderId="16" xfId="0" applyFont="1" applyFill="1" applyBorder="1" applyAlignment="1">
      <alignment horizontal="left" vertical="center" wrapText="1"/>
    </xf>
    <xf numFmtId="0" fontId="44" fillId="26" borderId="16" xfId="0" applyFont="1" applyFill="1" applyBorder="1" applyAlignment="1">
      <alignment vertical="center" wrapText="1"/>
    </xf>
    <xf numFmtId="2" fontId="89" fillId="13" borderId="16" xfId="0" applyNumberFormat="1" applyFont="1" applyFill="1" applyBorder="1" applyAlignment="1" quotePrefix="1">
      <alignment vertical="center" wrapText="1"/>
    </xf>
    <xf numFmtId="2" fontId="25" fillId="0" borderId="16" xfId="106" applyNumberFormat="1" applyFont="1" applyBorder="1" applyAlignment="1" quotePrefix="1">
      <alignment vertical="center" wrapText="1"/>
      <protection/>
    </xf>
    <xf numFmtId="49" fontId="33" fillId="26" borderId="16" xfId="0" applyNumberFormat="1" applyFont="1" applyFill="1" applyBorder="1" applyAlignment="1">
      <alignment horizontal="center" vertical="center" wrapText="1"/>
    </xf>
    <xf numFmtId="0" fontId="33" fillId="26" borderId="16" xfId="0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3" fontId="63" fillId="0" borderId="16" xfId="95" applyNumberFormat="1" applyFont="1" applyBorder="1" applyAlignment="1">
      <alignment horizontal="center" vertical="center"/>
      <protection/>
    </xf>
    <xf numFmtId="0" fontId="6" fillId="26" borderId="0" xfId="0" applyNumberFormat="1" applyFont="1" applyFill="1" applyAlignment="1" applyProtection="1">
      <alignment/>
      <protection/>
    </xf>
    <xf numFmtId="0" fontId="45" fillId="26" borderId="16" xfId="0" applyFont="1" applyFill="1" applyBorder="1" applyAlignment="1">
      <alignment horizontal="center" vertical="center" wrapText="1"/>
    </xf>
    <xf numFmtId="49" fontId="44" fillId="26" borderId="16" xfId="0" applyNumberFormat="1" applyFont="1" applyFill="1" applyBorder="1" applyAlignment="1">
      <alignment horizontal="center" vertical="center" wrapText="1"/>
    </xf>
    <xf numFmtId="0" fontId="6" fillId="26" borderId="0" xfId="0" applyFont="1" applyFill="1" applyAlignment="1">
      <alignment/>
    </xf>
    <xf numFmtId="3" fontId="36" fillId="26" borderId="16" xfId="95" applyNumberFormat="1" applyFont="1" applyFill="1" applyBorder="1" applyAlignment="1">
      <alignment horizontal="center" vertical="center"/>
      <protection/>
    </xf>
    <xf numFmtId="3" fontId="40" fillId="0" borderId="16" xfId="0" applyNumberFormat="1" applyFont="1" applyBorder="1" applyAlignment="1">
      <alignment vertical="center" wrapText="1"/>
    </xf>
    <xf numFmtId="3" fontId="39" fillId="0" borderId="16" xfId="0" applyNumberFormat="1" applyFont="1" applyBorder="1" applyAlignment="1">
      <alignment vertical="center" wrapText="1"/>
    </xf>
    <xf numFmtId="3" fontId="41" fillId="0" borderId="16" xfId="0" applyNumberFormat="1" applyFont="1" applyBorder="1" applyAlignment="1">
      <alignment vertical="center" wrapText="1"/>
    </xf>
    <xf numFmtId="3" fontId="36" fillId="0" borderId="16" xfId="0" applyNumberFormat="1" applyFont="1" applyBorder="1" applyAlignment="1">
      <alignment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33" fillId="0" borderId="16" xfId="0" applyNumberFormat="1" applyFont="1" applyFill="1" applyBorder="1" applyAlignment="1" applyProtection="1">
      <alignment horizontal="right" vertical="center" wrapText="1"/>
      <protection/>
    </xf>
    <xf numFmtId="3" fontId="22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42" fillId="0" borderId="16" xfId="0" applyNumberFormat="1" applyFont="1" applyBorder="1" applyAlignment="1">
      <alignment vertical="center" wrapText="1"/>
    </xf>
    <xf numFmtId="0" fontId="90" fillId="0" borderId="16" xfId="0" applyFont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4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23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23" fillId="13" borderId="24" xfId="0" applyNumberFormat="1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3" fontId="58" fillId="13" borderId="24" xfId="95" applyNumberFormat="1" applyFont="1" applyFill="1" applyBorder="1" applyAlignment="1">
      <alignment horizontal="center" vertical="center"/>
      <protection/>
    </xf>
    <xf numFmtId="3" fontId="63" fillId="0" borderId="24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4" borderId="24" xfId="0" applyNumberFormat="1" applyFont="1" applyFill="1" applyBorder="1" applyAlignment="1">
      <alignment horizontal="center" vertical="center"/>
    </xf>
    <xf numFmtId="3" fontId="63" fillId="0" borderId="24" xfId="95" applyNumberFormat="1" applyFont="1" applyBorder="1" applyAlignment="1">
      <alignment horizontal="center" vertical="center"/>
      <protection/>
    </xf>
    <xf numFmtId="0" fontId="30" fillId="0" borderId="19" xfId="0" applyFont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13" borderId="19" xfId="0" applyFont="1" applyFill="1" applyBorder="1" applyAlignment="1">
      <alignment horizontal="center" vertical="center"/>
    </xf>
    <xf numFmtId="3" fontId="63" fillId="26" borderId="24" xfId="95" applyNumberFormat="1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zoomScalePageLayoutView="0" workbookViewId="0" topLeftCell="A1">
      <pane xSplit="2" ySplit="7" topLeftCell="C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" sqref="K3"/>
    </sheetView>
  </sheetViews>
  <sheetFormatPr defaultColWidth="9.16015625" defaultRowHeight="12.75"/>
  <cols>
    <col min="1" max="1" width="11.83203125" style="1" customWidth="1"/>
    <col min="2" max="2" width="70.33203125" style="1" customWidth="1"/>
    <col min="3" max="3" width="14" style="1" customWidth="1"/>
    <col min="4" max="4" width="1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4" customWidth="1"/>
    <col min="245" max="253" width="9.16015625" style="1" customWidth="1"/>
    <col min="254" max="16384" width="9.16015625" style="24" customWidth="1"/>
  </cols>
  <sheetData>
    <row r="1" spans="1:253" s="28" customFormat="1" ht="5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IK1" s="27"/>
      <c r="IL1" s="27"/>
      <c r="IM1" s="27"/>
      <c r="IN1" s="27"/>
      <c r="IO1" s="27"/>
      <c r="IP1" s="27"/>
      <c r="IQ1" s="27"/>
      <c r="IR1" s="27"/>
      <c r="IS1" s="27"/>
    </row>
    <row r="3" spans="3:13" ht="78" customHeight="1">
      <c r="C3" s="400" t="s">
        <v>560</v>
      </c>
      <c r="D3" s="400"/>
      <c r="E3" s="400"/>
      <c r="F3" s="400"/>
      <c r="M3" s="1"/>
    </row>
    <row r="4" spans="1:5" ht="69.75" customHeight="1">
      <c r="A4" s="401" t="s">
        <v>500</v>
      </c>
      <c r="B4" s="402"/>
      <c r="C4" s="402"/>
      <c r="D4" s="402"/>
      <c r="E4" s="402"/>
    </row>
    <row r="5" spans="2:6" ht="12.75">
      <c r="B5" s="48"/>
      <c r="C5" s="48"/>
      <c r="D5" s="48"/>
      <c r="E5" s="48"/>
      <c r="F5" s="50" t="s">
        <v>136</v>
      </c>
    </row>
    <row r="6" spans="1:6" ht="25.5" customHeight="1">
      <c r="A6" s="403" t="s">
        <v>70</v>
      </c>
      <c r="B6" s="403" t="s">
        <v>71</v>
      </c>
      <c r="C6" s="403" t="s">
        <v>90</v>
      </c>
      <c r="D6" s="403" t="s">
        <v>87</v>
      </c>
      <c r="E6" s="403" t="s">
        <v>88</v>
      </c>
      <c r="F6" s="403"/>
    </row>
    <row r="7" spans="1:6" ht="49.5" customHeight="1">
      <c r="A7" s="403"/>
      <c r="B7" s="403"/>
      <c r="C7" s="403"/>
      <c r="D7" s="403"/>
      <c r="E7" s="43" t="s">
        <v>90</v>
      </c>
      <c r="F7" s="41" t="s">
        <v>100</v>
      </c>
    </row>
    <row r="8" spans="1:253" s="35" customFormat="1" ht="31.5" customHeight="1">
      <c r="A8" s="32">
        <v>10000000</v>
      </c>
      <c r="B8" s="33" t="s">
        <v>73</v>
      </c>
      <c r="C8" s="384">
        <f>C9</f>
        <v>7236100</v>
      </c>
      <c r="D8" s="384">
        <f>D9</f>
        <v>7236100</v>
      </c>
      <c r="E8" s="385"/>
      <c r="F8" s="385"/>
      <c r="G8" s="34"/>
      <c r="H8" s="34"/>
      <c r="I8" s="34"/>
      <c r="J8" s="34"/>
      <c r="K8" s="34"/>
      <c r="L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7" customFormat="1" ht="27" customHeight="1">
      <c r="A9" s="42">
        <v>11000000</v>
      </c>
      <c r="B9" s="45" t="s">
        <v>74</v>
      </c>
      <c r="C9" s="386">
        <f>C10+C11</f>
        <v>7236100</v>
      </c>
      <c r="D9" s="386">
        <f>D10+D11</f>
        <v>7236100</v>
      </c>
      <c r="E9" s="387"/>
      <c r="F9" s="387"/>
      <c r="G9" s="46"/>
      <c r="H9" s="46"/>
      <c r="I9" s="46"/>
      <c r="J9" s="46"/>
      <c r="K9" s="46"/>
      <c r="L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6" s="44" customFormat="1" ht="20.25" customHeight="1">
      <c r="A10" s="42">
        <v>11010000</v>
      </c>
      <c r="B10" s="45" t="s">
        <v>345</v>
      </c>
      <c r="C10" s="388">
        <v>7235100</v>
      </c>
      <c r="D10" s="388">
        <v>7235100</v>
      </c>
      <c r="E10" s="389"/>
      <c r="F10" s="389"/>
    </row>
    <row r="11" spans="1:6" s="46" customFormat="1" ht="30.75" customHeight="1">
      <c r="A11" s="42">
        <v>11020200</v>
      </c>
      <c r="B11" s="45" t="s">
        <v>346</v>
      </c>
      <c r="C11" s="388">
        <v>1000</v>
      </c>
      <c r="D11" s="388">
        <v>1000</v>
      </c>
      <c r="E11" s="389"/>
      <c r="F11" s="389"/>
    </row>
    <row r="12" spans="1:253" s="47" customFormat="1" ht="20.25" customHeight="1" hidden="1">
      <c r="A12" s="42"/>
      <c r="B12" s="45"/>
      <c r="C12" s="389"/>
      <c r="D12" s="387"/>
      <c r="E12" s="387"/>
      <c r="F12" s="387"/>
      <c r="G12" s="46"/>
      <c r="H12" s="46"/>
      <c r="I12" s="46"/>
      <c r="J12" s="46"/>
      <c r="K12" s="46"/>
      <c r="L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s="47" customFormat="1" ht="20.25" customHeight="1" hidden="1">
      <c r="A13" s="42">
        <v>12000000</v>
      </c>
      <c r="B13" s="45" t="s">
        <v>103</v>
      </c>
      <c r="C13" s="389"/>
      <c r="D13" s="387"/>
      <c r="E13" s="387"/>
      <c r="F13" s="387"/>
      <c r="G13" s="46"/>
      <c r="H13" s="46"/>
      <c r="I13" s="46"/>
      <c r="J13" s="46"/>
      <c r="K13" s="46"/>
      <c r="L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47" customFormat="1" ht="20.25" customHeight="1" hidden="1">
      <c r="A14" s="42" t="s">
        <v>101</v>
      </c>
      <c r="B14" s="45" t="s">
        <v>101</v>
      </c>
      <c r="C14" s="389"/>
      <c r="D14" s="387"/>
      <c r="E14" s="387"/>
      <c r="F14" s="387"/>
      <c r="G14" s="46"/>
      <c r="H14" s="46"/>
      <c r="I14" s="46"/>
      <c r="J14" s="46"/>
      <c r="K14" s="46"/>
      <c r="L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s="47" customFormat="1" ht="30.75" customHeight="1" hidden="1">
      <c r="A15" s="42">
        <v>13000000</v>
      </c>
      <c r="B15" s="45" t="s">
        <v>104</v>
      </c>
      <c r="C15" s="389"/>
      <c r="D15" s="387"/>
      <c r="E15" s="387"/>
      <c r="F15" s="387"/>
      <c r="G15" s="46"/>
      <c r="H15" s="46"/>
      <c r="I15" s="46"/>
      <c r="J15" s="46"/>
      <c r="K15" s="46"/>
      <c r="L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47" customFormat="1" ht="20.25" customHeight="1" hidden="1">
      <c r="A16" s="42" t="s">
        <v>101</v>
      </c>
      <c r="B16" s="45" t="s">
        <v>101</v>
      </c>
      <c r="C16" s="389"/>
      <c r="D16" s="387"/>
      <c r="E16" s="387"/>
      <c r="F16" s="387"/>
      <c r="G16" s="46"/>
      <c r="H16" s="46"/>
      <c r="I16" s="46"/>
      <c r="J16" s="46"/>
      <c r="K16" s="46"/>
      <c r="L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47" customFormat="1" ht="20.25" customHeight="1" hidden="1">
      <c r="A17" s="42">
        <v>14000000</v>
      </c>
      <c r="B17" s="45" t="s">
        <v>80</v>
      </c>
      <c r="C17" s="389"/>
      <c r="D17" s="387"/>
      <c r="E17" s="387"/>
      <c r="F17" s="387"/>
      <c r="G17" s="46"/>
      <c r="H17" s="46"/>
      <c r="I17" s="46"/>
      <c r="J17" s="46"/>
      <c r="K17" s="46"/>
      <c r="L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47" customFormat="1" ht="20.25" customHeight="1" hidden="1">
      <c r="A18" s="42" t="s">
        <v>101</v>
      </c>
      <c r="B18" s="45" t="s">
        <v>101</v>
      </c>
      <c r="C18" s="389"/>
      <c r="D18" s="387"/>
      <c r="E18" s="387"/>
      <c r="F18" s="387"/>
      <c r="G18" s="46"/>
      <c r="H18" s="46"/>
      <c r="I18" s="46"/>
      <c r="J18" s="46"/>
      <c r="K18" s="46"/>
      <c r="L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47" customFormat="1" ht="29.25" customHeight="1" hidden="1">
      <c r="A19" s="42">
        <v>15000000</v>
      </c>
      <c r="B19" s="45" t="s">
        <v>105</v>
      </c>
      <c r="C19" s="389"/>
      <c r="D19" s="387"/>
      <c r="E19" s="387"/>
      <c r="F19" s="387"/>
      <c r="G19" s="46"/>
      <c r="H19" s="46"/>
      <c r="I19" s="46"/>
      <c r="J19" s="46"/>
      <c r="K19" s="46"/>
      <c r="L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47" customFormat="1" ht="20.25" customHeight="1" hidden="1">
      <c r="A20" s="42" t="s">
        <v>101</v>
      </c>
      <c r="B20" s="45" t="s">
        <v>101</v>
      </c>
      <c r="C20" s="389"/>
      <c r="D20" s="387"/>
      <c r="E20" s="387"/>
      <c r="F20" s="387"/>
      <c r="G20" s="46"/>
      <c r="H20" s="46"/>
      <c r="I20" s="46"/>
      <c r="J20" s="46"/>
      <c r="K20" s="46"/>
      <c r="L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47" customFormat="1" ht="29.25" customHeight="1" hidden="1">
      <c r="A21" s="42">
        <v>16000000</v>
      </c>
      <c r="B21" s="45" t="s">
        <v>106</v>
      </c>
      <c r="C21" s="389"/>
      <c r="D21" s="387"/>
      <c r="E21" s="387"/>
      <c r="F21" s="387"/>
      <c r="G21" s="46"/>
      <c r="H21" s="46"/>
      <c r="I21" s="46"/>
      <c r="J21" s="46"/>
      <c r="K21" s="46"/>
      <c r="L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s="47" customFormat="1" ht="20.25" customHeight="1" hidden="1">
      <c r="A22" s="42" t="s">
        <v>101</v>
      </c>
      <c r="B22" s="45" t="s">
        <v>101</v>
      </c>
      <c r="C22" s="389"/>
      <c r="D22" s="387"/>
      <c r="E22" s="387"/>
      <c r="F22" s="387"/>
      <c r="G22" s="46"/>
      <c r="H22" s="46"/>
      <c r="I22" s="46"/>
      <c r="J22" s="46"/>
      <c r="K22" s="46"/>
      <c r="L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s="47" customFormat="1" ht="28.5" customHeight="1" hidden="1">
      <c r="A23" s="42">
        <v>17000000</v>
      </c>
      <c r="B23" s="45" t="s">
        <v>81</v>
      </c>
      <c r="C23" s="389"/>
      <c r="D23" s="387"/>
      <c r="E23" s="387"/>
      <c r="F23" s="387"/>
      <c r="G23" s="46"/>
      <c r="H23" s="46"/>
      <c r="I23" s="46"/>
      <c r="J23" s="46"/>
      <c r="K23" s="46"/>
      <c r="L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s="47" customFormat="1" ht="20.25" customHeight="1" hidden="1">
      <c r="A24" s="42" t="s">
        <v>101</v>
      </c>
      <c r="B24" s="45" t="s">
        <v>101</v>
      </c>
      <c r="C24" s="389"/>
      <c r="D24" s="387"/>
      <c r="E24" s="387"/>
      <c r="F24" s="387"/>
      <c r="G24" s="46"/>
      <c r="H24" s="46"/>
      <c r="I24" s="46"/>
      <c r="J24" s="46"/>
      <c r="K24" s="46"/>
      <c r="L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47" customFormat="1" ht="20.25" customHeight="1" hidden="1">
      <c r="A25" s="42">
        <v>18000000</v>
      </c>
      <c r="B25" s="45" t="s">
        <v>130</v>
      </c>
      <c r="C25" s="389"/>
      <c r="D25" s="387"/>
      <c r="E25" s="387"/>
      <c r="F25" s="387"/>
      <c r="G25" s="46"/>
      <c r="H25" s="46"/>
      <c r="I25" s="46"/>
      <c r="J25" s="46"/>
      <c r="K25" s="46"/>
      <c r="L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s="47" customFormat="1" ht="20.25" customHeight="1" hidden="1">
      <c r="A26" s="42" t="s">
        <v>101</v>
      </c>
      <c r="B26" s="45" t="s">
        <v>101</v>
      </c>
      <c r="C26" s="389"/>
      <c r="D26" s="387"/>
      <c r="E26" s="387"/>
      <c r="F26" s="387"/>
      <c r="G26" s="46"/>
      <c r="H26" s="46"/>
      <c r="I26" s="46"/>
      <c r="J26" s="46"/>
      <c r="K26" s="46"/>
      <c r="L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47" customFormat="1" ht="20.25" customHeight="1" hidden="1">
      <c r="A27" s="42">
        <v>19000000</v>
      </c>
      <c r="B27" s="45" t="s">
        <v>75</v>
      </c>
      <c r="C27" s="389"/>
      <c r="D27" s="387"/>
      <c r="E27" s="387"/>
      <c r="F27" s="387"/>
      <c r="G27" s="46"/>
      <c r="H27" s="46"/>
      <c r="I27" s="46"/>
      <c r="J27" s="46"/>
      <c r="K27" s="46"/>
      <c r="L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s="47" customFormat="1" ht="20.25" customHeight="1" hidden="1">
      <c r="A28" s="42" t="s">
        <v>101</v>
      </c>
      <c r="B28" s="45" t="s">
        <v>101</v>
      </c>
      <c r="C28" s="389"/>
      <c r="D28" s="387"/>
      <c r="E28" s="387"/>
      <c r="F28" s="387"/>
      <c r="G28" s="46"/>
      <c r="H28" s="46"/>
      <c r="I28" s="46"/>
      <c r="J28" s="46"/>
      <c r="K28" s="46"/>
      <c r="L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s="36" customFormat="1" ht="20.25" customHeight="1">
      <c r="A29" s="32">
        <v>20000000</v>
      </c>
      <c r="B29" s="33" t="s">
        <v>76</v>
      </c>
      <c r="C29" s="390">
        <f>D29+E29</f>
        <v>1052700</v>
      </c>
      <c r="D29" s="384">
        <f>D36+D38</f>
        <v>2000</v>
      </c>
      <c r="E29" s="384">
        <f>E36+E38</f>
        <v>1050700</v>
      </c>
      <c r="F29" s="386"/>
      <c r="G29" s="2"/>
      <c r="H29" s="2"/>
      <c r="I29" s="2"/>
      <c r="J29" s="2"/>
      <c r="K29" s="2"/>
      <c r="L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7" customFormat="1" ht="28.5" customHeight="1" hidden="1">
      <c r="A30" s="42">
        <v>21000000</v>
      </c>
      <c r="B30" s="45" t="s">
        <v>77</v>
      </c>
      <c r="C30" s="389"/>
      <c r="D30" s="387"/>
      <c r="E30" s="387"/>
      <c r="F30" s="387"/>
      <c r="G30" s="46"/>
      <c r="H30" s="46"/>
      <c r="I30" s="46"/>
      <c r="J30" s="46"/>
      <c r="K30" s="46"/>
      <c r="L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s="47" customFormat="1" ht="20.25" customHeight="1" hidden="1">
      <c r="A31" s="42" t="s">
        <v>101</v>
      </c>
      <c r="B31" s="45" t="s">
        <v>107</v>
      </c>
      <c r="C31" s="389"/>
      <c r="D31" s="387"/>
      <c r="E31" s="387"/>
      <c r="F31" s="387"/>
      <c r="G31" s="46"/>
      <c r="H31" s="46"/>
      <c r="I31" s="46"/>
      <c r="J31" s="46"/>
      <c r="K31" s="46"/>
      <c r="L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s="47" customFormat="1" ht="29.25" customHeight="1" hidden="1">
      <c r="A32" s="42">
        <v>22000000</v>
      </c>
      <c r="B32" s="45" t="s">
        <v>78</v>
      </c>
      <c r="C32" s="389"/>
      <c r="D32" s="387"/>
      <c r="E32" s="387"/>
      <c r="F32" s="387"/>
      <c r="G32" s="46"/>
      <c r="H32" s="46"/>
      <c r="I32" s="46"/>
      <c r="J32" s="46"/>
      <c r="K32" s="46"/>
      <c r="L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s="47" customFormat="1" ht="20.25" customHeight="1" hidden="1">
      <c r="A33" s="42" t="s">
        <v>101</v>
      </c>
      <c r="B33" s="45" t="s">
        <v>101</v>
      </c>
      <c r="C33" s="389"/>
      <c r="D33" s="387"/>
      <c r="E33" s="387"/>
      <c r="F33" s="387"/>
      <c r="G33" s="46"/>
      <c r="H33" s="46"/>
      <c r="I33" s="46"/>
      <c r="J33" s="46"/>
      <c r="K33" s="46"/>
      <c r="L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s="47" customFormat="1" ht="27" customHeight="1" hidden="1">
      <c r="A34" s="42">
        <v>23000000</v>
      </c>
      <c r="B34" s="45" t="s">
        <v>108</v>
      </c>
      <c r="C34" s="389"/>
      <c r="D34" s="387"/>
      <c r="E34" s="387"/>
      <c r="F34" s="387"/>
      <c r="G34" s="46"/>
      <c r="H34" s="46"/>
      <c r="I34" s="46"/>
      <c r="J34" s="46"/>
      <c r="K34" s="46"/>
      <c r="L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s="47" customFormat="1" ht="20.25" customHeight="1" hidden="1">
      <c r="A35" s="42" t="s">
        <v>101</v>
      </c>
      <c r="B35" s="45" t="s">
        <v>101</v>
      </c>
      <c r="C35" s="389"/>
      <c r="D35" s="387"/>
      <c r="E35" s="387"/>
      <c r="F35" s="387"/>
      <c r="G35" s="46"/>
      <c r="H35" s="46"/>
      <c r="I35" s="46"/>
      <c r="J35" s="46"/>
      <c r="K35" s="46"/>
      <c r="L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s="47" customFormat="1" ht="20.25" customHeight="1">
      <c r="A36" s="42">
        <v>24060300</v>
      </c>
      <c r="B36" s="45" t="s">
        <v>82</v>
      </c>
      <c r="C36" s="388">
        <v>2000</v>
      </c>
      <c r="D36" s="386">
        <v>2000</v>
      </c>
      <c r="E36" s="386"/>
      <c r="F36" s="387"/>
      <c r="G36" s="46"/>
      <c r="H36" s="46"/>
      <c r="I36" s="46"/>
      <c r="J36" s="46"/>
      <c r="K36" s="46"/>
      <c r="L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47" customFormat="1" ht="20.25" customHeight="1" hidden="1">
      <c r="A37" s="42" t="s">
        <v>101</v>
      </c>
      <c r="B37" s="45" t="s">
        <v>101</v>
      </c>
      <c r="C37" s="388"/>
      <c r="D37" s="388"/>
      <c r="E37" s="388"/>
      <c r="F37" s="389"/>
      <c r="G37" s="46"/>
      <c r="H37" s="46"/>
      <c r="I37" s="46"/>
      <c r="J37" s="46"/>
      <c r="K37" s="46"/>
      <c r="L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s="47" customFormat="1" ht="20.25" customHeight="1">
      <c r="A38" s="42">
        <v>25000000</v>
      </c>
      <c r="B38" s="45" t="s">
        <v>109</v>
      </c>
      <c r="C38" s="388">
        <v>1050700</v>
      </c>
      <c r="D38" s="388"/>
      <c r="E38" s="388">
        <v>1050700</v>
      </c>
      <c r="F38" s="389"/>
      <c r="G38" s="46"/>
      <c r="H38" s="46"/>
      <c r="I38" s="46"/>
      <c r="J38" s="46"/>
      <c r="K38" s="46"/>
      <c r="L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s="47" customFormat="1" ht="20.25" customHeight="1">
      <c r="A39" s="42"/>
      <c r="B39" s="74" t="s">
        <v>357</v>
      </c>
      <c r="C39" s="390">
        <f>D39+E39</f>
        <v>8288800</v>
      </c>
      <c r="D39" s="390">
        <f>D8+D29</f>
        <v>7238100</v>
      </c>
      <c r="E39" s="390">
        <f>E8+E29</f>
        <v>1050700</v>
      </c>
      <c r="F39" s="389"/>
      <c r="G39" s="46"/>
      <c r="H39" s="46"/>
      <c r="I39" s="46"/>
      <c r="J39" s="46"/>
      <c r="K39" s="46"/>
      <c r="L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s="36" customFormat="1" ht="20.25" customHeight="1" hidden="1">
      <c r="A40" s="32">
        <v>30000000</v>
      </c>
      <c r="B40" s="33" t="s">
        <v>83</v>
      </c>
      <c r="C40" s="391"/>
      <c r="D40" s="391"/>
      <c r="E40" s="391"/>
      <c r="F40" s="391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7" customFormat="1" ht="26.25" customHeight="1" hidden="1">
      <c r="A41" s="42">
        <v>31000000</v>
      </c>
      <c r="B41" s="45" t="s">
        <v>84</v>
      </c>
      <c r="C41" s="389"/>
      <c r="D41" s="387"/>
      <c r="E41" s="387"/>
      <c r="F41" s="387"/>
      <c r="G41" s="46"/>
      <c r="H41" s="46"/>
      <c r="I41" s="46"/>
      <c r="J41" s="46"/>
      <c r="K41" s="46"/>
      <c r="L41" s="46"/>
      <c r="IK41" s="46"/>
      <c r="IL41" s="46"/>
      <c r="IM41" s="46"/>
      <c r="IN41" s="46"/>
      <c r="IO41" s="46"/>
      <c r="IP41" s="46"/>
      <c r="IQ41" s="46"/>
      <c r="IR41" s="46"/>
      <c r="IS41" s="46"/>
    </row>
    <row r="42" spans="1:253" s="47" customFormat="1" ht="20.25" customHeight="1" hidden="1">
      <c r="A42" s="42" t="s">
        <v>101</v>
      </c>
      <c r="B42" s="45" t="s">
        <v>101</v>
      </c>
      <c r="C42" s="389"/>
      <c r="D42" s="387"/>
      <c r="E42" s="387"/>
      <c r="F42" s="387"/>
      <c r="G42" s="46"/>
      <c r="H42" s="46"/>
      <c r="I42" s="46"/>
      <c r="J42" s="46"/>
      <c r="K42" s="46"/>
      <c r="L42" s="46"/>
      <c r="IK42" s="46"/>
      <c r="IL42" s="46"/>
      <c r="IM42" s="46"/>
      <c r="IN42" s="46"/>
      <c r="IO42" s="46"/>
      <c r="IP42" s="46"/>
      <c r="IQ42" s="46"/>
      <c r="IR42" s="46"/>
      <c r="IS42" s="46"/>
    </row>
    <row r="43" spans="1:253" s="47" customFormat="1" ht="27.75" customHeight="1" hidden="1">
      <c r="A43" s="42">
        <v>32000000</v>
      </c>
      <c r="B43" s="45" t="s">
        <v>85</v>
      </c>
      <c r="C43" s="389"/>
      <c r="D43" s="387"/>
      <c r="E43" s="387"/>
      <c r="F43" s="387"/>
      <c r="G43" s="46"/>
      <c r="H43" s="46"/>
      <c r="I43" s="46"/>
      <c r="J43" s="46"/>
      <c r="K43" s="46"/>
      <c r="L43" s="46"/>
      <c r="IK43" s="46"/>
      <c r="IL43" s="46"/>
      <c r="IM43" s="46"/>
      <c r="IN43" s="46"/>
      <c r="IO43" s="46"/>
      <c r="IP43" s="46"/>
      <c r="IQ43" s="46"/>
      <c r="IR43" s="46"/>
      <c r="IS43" s="46"/>
    </row>
    <row r="44" spans="1:253" s="47" customFormat="1" ht="20.25" customHeight="1" hidden="1">
      <c r="A44" s="42" t="s">
        <v>101</v>
      </c>
      <c r="B44" s="45" t="s">
        <v>101</v>
      </c>
      <c r="C44" s="389"/>
      <c r="D44" s="387"/>
      <c r="E44" s="387"/>
      <c r="F44" s="387"/>
      <c r="G44" s="46"/>
      <c r="H44" s="46"/>
      <c r="I44" s="46"/>
      <c r="J44" s="46"/>
      <c r="K44" s="46"/>
      <c r="L44" s="46"/>
      <c r="IK44" s="46"/>
      <c r="IL44" s="46"/>
      <c r="IM44" s="46"/>
      <c r="IN44" s="46"/>
      <c r="IO44" s="46"/>
      <c r="IP44" s="46"/>
      <c r="IQ44" s="46"/>
      <c r="IR44" s="46"/>
      <c r="IS44" s="46"/>
    </row>
    <row r="45" spans="1:253" s="47" customFormat="1" ht="31.5" customHeight="1" hidden="1">
      <c r="A45" s="42">
        <v>33000000</v>
      </c>
      <c r="B45" s="45" t="s">
        <v>110</v>
      </c>
      <c r="C45" s="389"/>
      <c r="D45" s="387"/>
      <c r="E45" s="387"/>
      <c r="F45" s="387"/>
      <c r="G45" s="46"/>
      <c r="H45" s="46"/>
      <c r="I45" s="46"/>
      <c r="J45" s="46"/>
      <c r="K45" s="46"/>
      <c r="L45" s="46"/>
      <c r="IK45" s="46"/>
      <c r="IL45" s="46"/>
      <c r="IM45" s="46"/>
      <c r="IN45" s="46"/>
      <c r="IO45" s="46"/>
      <c r="IP45" s="46"/>
      <c r="IQ45" s="46"/>
      <c r="IR45" s="46"/>
      <c r="IS45" s="46"/>
    </row>
    <row r="46" spans="1:253" s="47" customFormat="1" ht="20.25" customHeight="1" hidden="1">
      <c r="A46" s="42" t="s">
        <v>101</v>
      </c>
      <c r="B46" s="45" t="s">
        <v>101</v>
      </c>
      <c r="C46" s="389"/>
      <c r="D46" s="387"/>
      <c r="E46" s="387"/>
      <c r="F46" s="387"/>
      <c r="G46" s="46"/>
      <c r="H46" s="46"/>
      <c r="I46" s="46"/>
      <c r="J46" s="46"/>
      <c r="K46" s="46"/>
      <c r="L46" s="46"/>
      <c r="IK46" s="46"/>
      <c r="IL46" s="46"/>
      <c r="IM46" s="46"/>
      <c r="IN46" s="46"/>
      <c r="IO46" s="46"/>
      <c r="IP46" s="46"/>
      <c r="IQ46" s="46"/>
      <c r="IR46" s="46"/>
      <c r="IS46" s="46"/>
    </row>
    <row r="47" spans="1:253" s="38" customFormat="1" ht="20.25" customHeight="1">
      <c r="A47" s="32">
        <v>40000000</v>
      </c>
      <c r="B47" s="33" t="s">
        <v>72</v>
      </c>
      <c r="C47" s="390">
        <f>D47+E47</f>
        <v>72007979.1</v>
      </c>
      <c r="D47" s="384">
        <f>D51+D54</f>
        <v>72007979.1</v>
      </c>
      <c r="E47" s="392">
        <f>E51+E54</f>
        <v>0</v>
      </c>
      <c r="F47" s="392"/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47" customFormat="1" ht="20.25" customHeight="1" hidden="1">
      <c r="A48" s="74"/>
      <c r="B48" s="118"/>
      <c r="C48" s="388"/>
      <c r="D48" s="386"/>
      <c r="E48" s="386"/>
      <c r="F48" s="386"/>
      <c r="G48" s="46"/>
      <c r="H48" s="46"/>
      <c r="I48" s="46"/>
      <c r="J48" s="46"/>
      <c r="K48" s="46"/>
      <c r="L48" s="46"/>
      <c r="IK48" s="46"/>
      <c r="IL48" s="46"/>
      <c r="IM48" s="46"/>
      <c r="IN48" s="46"/>
      <c r="IO48" s="46"/>
      <c r="IP48" s="46"/>
      <c r="IQ48" s="46"/>
      <c r="IR48" s="46"/>
      <c r="IS48" s="46"/>
    </row>
    <row r="49" spans="1:253" s="47" customFormat="1" ht="20.25" customHeight="1" hidden="1">
      <c r="A49" s="74"/>
      <c r="B49" s="118"/>
      <c r="C49" s="388"/>
      <c r="D49" s="386"/>
      <c r="E49" s="386"/>
      <c r="F49" s="386"/>
      <c r="G49" s="46"/>
      <c r="H49" s="46"/>
      <c r="I49" s="46"/>
      <c r="J49" s="46"/>
      <c r="K49" s="46"/>
      <c r="L49" s="46"/>
      <c r="IK49" s="46"/>
      <c r="IL49" s="46"/>
      <c r="IM49" s="46"/>
      <c r="IN49" s="46"/>
      <c r="IO49" s="46"/>
      <c r="IP49" s="46"/>
      <c r="IQ49" s="46"/>
      <c r="IR49" s="46"/>
      <c r="IS49" s="46"/>
    </row>
    <row r="50" spans="1:253" s="47" customFormat="1" ht="20.25" customHeight="1" hidden="1">
      <c r="A50" s="74"/>
      <c r="B50" s="118"/>
      <c r="C50" s="388"/>
      <c r="D50" s="386"/>
      <c r="E50" s="386"/>
      <c r="F50" s="386"/>
      <c r="G50" s="46"/>
      <c r="H50" s="46"/>
      <c r="I50" s="46"/>
      <c r="J50" s="46"/>
      <c r="K50" s="46"/>
      <c r="L50" s="46"/>
      <c r="IK50" s="46"/>
      <c r="IL50" s="46"/>
      <c r="IM50" s="46"/>
      <c r="IN50" s="46"/>
      <c r="IO50" s="46"/>
      <c r="IP50" s="46"/>
      <c r="IQ50" s="46"/>
      <c r="IR50" s="46"/>
      <c r="IS50" s="46"/>
    </row>
    <row r="51" spans="1:253" s="47" customFormat="1" ht="17.25" customHeight="1">
      <c r="A51" s="74">
        <v>41020000</v>
      </c>
      <c r="B51" s="118" t="s">
        <v>111</v>
      </c>
      <c r="C51" s="390">
        <f>D51+E51</f>
        <v>5459700</v>
      </c>
      <c r="D51" s="390">
        <f>D52+D53</f>
        <v>5459700</v>
      </c>
      <c r="E51" s="388">
        <f>E52</f>
        <v>0</v>
      </c>
      <c r="F51" s="388"/>
      <c r="G51" s="46"/>
      <c r="H51" s="46"/>
      <c r="I51" s="46"/>
      <c r="J51" s="46"/>
      <c r="K51" s="46"/>
      <c r="L51" s="46"/>
      <c r="IK51" s="46"/>
      <c r="IL51" s="46"/>
      <c r="IM51" s="46"/>
      <c r="IN51" s="46"/>
      <c r="IO51" s="46"/>
      <c r="IP51" s="46"/>
      <c r="IQ51" s="46"/>
      <c r="IR51" s="46"/>
      <c r="IS51" s="46"/>
    </row>
    <row r="52" spans="1:253" s="47" customFormat="1" ht="17.25" customHeight="1">
      <c r="A52" s="42">
        <v>41020100</v>
      </c>
      <c r="B52" s="45" t="s">
        <v>347</v>
      </c>
      <c r="C52" s="388">
        <v>4805700</v>
      </c>
      <c r="D52" s="388">
        <v>4805700</v>
      </c>
      <c r="E52" s="388"/>
      <c r="F52" s="388"/>
      <c r="G52" s="46"/>
      <c r="H52" s="46"/>
      <c r="I52" s="46"/>
      <c r="J52" s="46"/>
      <c r="K52" s="46"/>
      <c r="L52" s="46"/>
      <c r="IK52" s="46"/>
      <c r="IL52" s="46"/>
      <c r="IM52" s="46"/>
      <c r="IN52" s="46"/>
      <c r="IO52" s="46"/>
      <c r="IP52" s="46"/>
      <c r="IQ52" s="46"/>
      <c r="IR52" s="46"/>
      <c r="IS52" s="46"/>
    </row>
    <row r="53" spans="1:253" s="47" customFormat="1" ht="17.25" customHeight="1">
      <c r="A53" s="42">
        <v>41020600</v>
      </c>
      <c r="B53" s="45" t="s">
        <v>536</v>
      </c>
      <c r="C53" s="388">
        <v>654000</v>
      </c>
      <c r="D53" s="388">
        <v>654000</v>
      </c>
      <c r="E53" s="388"/>
      <c r="F53" s="388"/>
      <c r="G53" s="46"/>
      <c r="H53" s="46"/>
      <c r="I53" s="46"/>
      <c r="J53" s="46"/>
      <c r="K53" s="46"/>
      <c r="L53" s="46"/>
      <c r="IK53" s="46"/>
      <c r="IL53" s="46"/>
      <c r="IM53" s="46"/>
      <c r="IN53" s="46"/>
      <c r="IO53" s="46"/>
      <c r="IP53" s="46"/>
      <c r="IQ53" s="46"/>
      <c r="IR53" s="46"/>
      <c r="IS53" s="46"/>
    </row>
    <row r="54" spans="1:253" s="47" customFormat="1" ht="20.25" customHeight="1">
      <c r="A54" s="74">
        <v>41030000</v>
      </c>
      <c r="B54" s="118" t="s">
        <v>112</v>
      </c>
      <c r="C54" s="390">
        <f>D54+E54</f>
        <v>66548279.1</v>
      </c>
      <c r="D54" s="390">
        <f>D55+D56+D57+D58+D59+D60+D61+D62+D69+D70+D68+D65+D66+D63+D71+D67</f>
        <v>66548279.1</v>
      </c>
      <c r="E54" s="388">
        <f>E55+E56+E57+E58+E59+E60+E61+E62+E69+E70</f>
        <v>0</v>
      </c>
      <c r="F54" s="386"/>
      <c r="G54" s="46"/>
      <c r="H54" s="46"/>
      <c r="I54" s="46"/>
      <c r="J54" s="46"/>
      <c r="K54" s="46"/>
      <c r="L54" s="46"/>
      <c r="IK54" s="46"/>
      <c r="IL54" s="46"/>
      <c r="IM54" s="46"/>
      <c r="IN54" s="46"/>
      <c r="IO54" s="46"/>
      <c r="IP54" s="46"/>
      <c r="IQ54" s="46"/>
      <c r="IR54" s="46"/>
      <c r="IS54" s="46"/>
    </row>
    <row r="55" spans="1:253" s="47" customFormat="1" ht="57" customHeight="1">
      <c r="A55" s="42">
        <v>41030600</v>
      </c>
      <c r="B55" s="119" t="s">
        <v>354</v>
      </c>
      <c r="C55" s="388">
        <v>14119060.1</v>
      </c>
      <c r="D55" s="386">
        <v>14119060.1</v>
      </c>
      <c r="E55" s="386"/>
      <c r="F55" s="386"/>
      <c r="G55" s="46"/>
      <c r="H55" s="46"/>
      <c r="I55" s="46"/>
      <c r="J55" s="46"/>
      <c r="K55" s="46"/>
      <c r="L55" s="46"/>
      <c r="IK55" s="46"/>
      <c r="IL55" s="46"/>
      <c r="IM55" s="46"/>
      <c r="IN55" s="46"/>
      <c r="IO55" s="46"/>
      <c r="IP55" s="46"/>
      <c r="IQ55" s="46"/>
      <c r="IR55" s="46"/>
      <c r="IS55" s="46"/>
    </row>
    <row r="56" spans="1:253" s="47" customFormat="1" ht="90" customHeight="1">
      <c r="A56" s="42">
        <v>41030800</v>
      </c>
      <c r="B56" s="119" t="s">
        <v>348</v>
      </c>
      <c r="C56" s="388">
        <v>2955885</v>
      </c>
      <c r="D56" s="386">
        <v>2955885</v>
      </c>
      <c r="E56" s="386"/>
      <c r="F56" s="386"/>
      <c r="G56" s="46"/>
      <c r="H56" s="46"/>
      <c r="I56" s="46"/>
      <c r="J56" s="46"/>
      <c r="K56" s="46"/>
      <c r="L56" s="46"/>
      <c r="IK56" s="46"/>
      <c r="IL56" s="46"/>
      <c r="IM56" s="46"/>
      <c r="IN56" s="46"/>
      <c r="IO56" s="46"/>
      <c r="IP56" s="46"/>
      <c r="IQ56" s="46"/>
      <c r="IR56" s="46"/>
      <c r="IS56" s="46"/>
    </row>
    <row r="57" spans="1:253" s="47" customFormat="1" ht="169.5" customHeight="1">
      <c r="A57" s="42">
        <v>41030900</v>
      </c>
      <c r="B57" s="119" t="s">
        <v>349</v>
      </c>
      <c r="C57" s="388">
        <v>463000</v>
      </c>
      <c r="D57" s="386">
        <v>463000</v>
      </c>
      <c r="E57" s="386"/>
      <c r="F57" s="386"/>
      <c r="G57" s="46"/>
      <c r="H57" s="46"/>
      <c r="I57" s="46"/>
      <c r="J57" s="46"/>
      <c r="K57" s="46"/>
      <c r="L57" s="46"/>
      <c r="IK57" s="46"/>
      <c r="IL57" s="46"/>
      <c r="IM57" s="46"/>
      <c r="IN57" s="46"/>
      <c r="IO57" s="46"/>
      <c r="IP57" s="46"/>
      <c r="IQ57" s="46"/>
      <c r="IR57" s="46"/>
      <c r="IS57" s="46"/>
    </row>
    <row r="58" spans="1:253" s="36" customFormat="1" ht="48" customHeight="1">
      <c r="A58" s="42">
        <v>41031000</v>
      </c>
      <c r="B58" s="119" t="s">
        <v>350</v>
      </c>
      <c r="C58" s="388">
        <v>4160400</v>
      </c>
      <c r="D58" s="386">
        <v>4160400</v>
      </c>
      <c r="E58" s="386"/>
      <c r="F58" s="386"/>
      <c r="G58" s="2"/>
      <c r="H58" s="2"/>
      <c r="I58" s="2"/>
      <c r="J58" s="2"/>
      <c r="K58" s="2"/>
      <c r="L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36" customFormat="1" ht="74.25" customHeight="1">
      <c r="A59" s="42">
        <v>41035800</v>
      </c>
      <c r="B59" s="119" t="s">
        <v>351</v>
      </c>
      <c r="C59" s="388">
        <v>345550</v>
      </c>
      <c r="D59" s="386">
        <v>345550</v>
      </c>
      <c r="E59" s="386"/>
      <c r="F59" s="386"/>
      <c r="G59" s="2"/>
      <c r="H59" s="2"/>
      <c r="I59" s="2"/>
      <c r="J59" s="2"/>
      <c r="K59" s="2"/>
      <c r="L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36" customFormat="1" ht="48" customHeight="1">
      <c r="A60" s="42">
        <v>41035000</v>
      </c>
      <c r="B60" s="120" t="s">
        <v>352</v>
      </c>
      <c r="C60" s="388">
        <v>13000</v>
      </c>
      <c r="D60" s="386">
        <v>13000</v>
      </c>
      <c r="E60" s="386"/>
      <c r="F60" s="386"/>
      <c r="G60" s="2"/>
      <c r="H60" s="2"/>
      <c r="I60" s="2"/>
      <c r="J60" s="2"/>
      <c r="K60" s="2"/>
      <c r="L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36" customFormat="1" ht="46.5" customHeight="1">
      <c r="A61" s="42">
        <v>41035000</v>
      </c>
      <c r="B61" s="121" t="s">
        <v>398</v>
      </c>
      <c r="C61" s="388">
        <v>22200</v>
      </c>
      <c r="D61" s="386">
        <v>22200</v>
      </c>
      <c r="E61" s="386"/>
      <c r="F61" s="386"/>
      <c r="G61" s="2"/>
      <c r="H61" s="2"/>
      <c r="I61" s="2"/>
      <c r="J61" s="2"/>
      <c r="K61" s="2"/>
      <c r="L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36" customFormat="1" ht="32.25" customHeight="1">
      <c r="A62" s="42">
        <v>41035000</v>
      </c>
      <c r="B62" s="122" t="s">
        <v>353</v>
      </c>
      <c r="C62" s="388">
        <v>3200</v>
      </c>
      <c r="D62" s="386">
        <v>3200</v>
      </c>
      <c r="E62" s="386"/>
      <c r="F62" s="386"/>
      <c r="G62" s="2"/>
      <c r="H62" s="2"/>
      <c r="I62" s="2"/>
      <c r="J62" s="2"/>
      <c r="K62" s="2"/>
      <c r="L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36" customFormat="1" ht="48.75" customHeight="1">
      <c r="A63" s="42">
        <v>41035000</v>
      </c>
      <c r="B63" s="121" t="s">
        <v>519</v>
      </c>
      <c r="C63" s="388">
        <v>20000</v>
      </c>
      <c r="D63" s="386">
        <v>20000</v>
      </c>
      <c r="E63" s="386"/>
      <c r="F63" s="386"/>
      <c r="G63" s="2"/>
      <c r="H63" s="2"/>
      <c r="I63" s="2"/>
      <c r="J63" s="2"/>
      <c r="K63" s="2"/>
      <c r="L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36" customFormat="1" ht="32.25" customHeight="1" hidden="1">
      <c r="A64" s="42"/>
      <c r="B64" s="122"/>
      <c r="C64" s="388"/>
      <c r="D64" s="386"/>
      <c r="E64" s="386"/>
      <c r="F64" s="386"/>
      <c r="G64" s="2"/>
      <c r="H64" s="2"/>
      <c r="I64" s="2"/>
      <c r="J64" s="2"/>
      <c r="K64" s="2"/>
      <c r="L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36" customFormat="1" ht="28.5" customHeight="1">
      <c r="A65" s="42">
        <v>41035000</v>
      </c>
      <c r="B65" s="122" t="s">
        <v>514</v>
      </c>
      <c r="C65" s="388">
        <v>4451279</v>
      </c>
      <c r="D65" s="388">
        <v>4451279</v>
      </c>
      <c r="E65" s="386"/>
      <c r="F65" s="386"/>
      <c r="G65" s="2"/>
      <c r="H65" s="2"/>
      <c r="I65" s="2"/>
      <c r="J65" s="2"/>
      <c r="K65" s="2"/>
      <c r="L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36" customFormat="1" ht="34.5" customHeight="1">
      <c r="A66" s="42">
        <v>41035000</v>
      </c>
      <c r="B66" s="122" t="s">
        <v>512</v>
      </c>
      <c r="C66" s="388">
        <v>34700</v>
      </c>
      <c r="D66" s="386">
        <v>34700</v>
      </c>
      <c r="E66" s="386"/>
      <c r="F66" s="386"/>
      <c r="G66" s="2"/>
      <c r="H66" s="2"/>
      <c r="I66" s="2"/>
      <c r="J66" s="2"/>
      <c r="K66" s="2"/>
      <c r="L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36" customFormat="1" ht="81" customHeight="1">
      <c r="A67" s="42">
        <v>41035000</v>
      </c>
      <c r="B67" s="122" t="s">
        <v>547</v>
      </c>
      <c r="C67" s="388">
        <v>58005</v>
      </c>
      <c r="D67" s="386">
        <v>58005</v>
      </c>
      <c r="E67" s="386"/>
      <c r="F67" s="386"/>
      <c r="G67" s="2"/>
      <c r="H67" s="2"/>
      <c r="I67" s="2"/>
      <c r="J67" s="2"/>
      <c r="K67" s="2"/>
      <c r="L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36" customFormat="1" ht="48" customHeight="1">
      <c r="A68" s="42">
        <v>41034200</v>
      </c>
      <c r="B68" s="122" t="s">
        <v>399</v>
      </c>
      <c r="C68" s="388">
        <v>257500</v>
      </c>
      <c r="D68" s="386">
        <v>257500</v>
      </c>
      <c r="E68" s="386"/>
      <c r="F68" s="386"/>
      <c r="G68" s="2"/>
      <c r="H68" s="2"/>
      <c r="I68" s="2"/>
      <c r="J68" s="2"/>
      <c r="K68" s="2"/>
      <c r="L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36" customFormat="1" ht="17.25" customHeight="1">
      <c r="A69" s="42">
        <v>41033900</v>
      </c>
      <c r="B69" s="122" t="s">
        <v>355</v>
      </c>
      <c r="C69" s="388">
        <v>18741000</v>
      </c>
      <c r="D69" s="386">
        <v>18741000</v>
      </c>
      <c r="E69" s="386"/>
      <c r="F69" s="386"/>
      <c r="G69" s="2"/>
      <c r="H69" s="2"/>
      <c r="I69" s="2"/>
      <c r="J69" s="2"/>
      <c r="K69" s="2"/>
      <c r="L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36" customFormat="1" ht="20.25" customHeight="1">
      <c r="A70" s="42">
        <v>41034200</v>
      </c>
      <c r="B70" s="123" t="s">
        <v>356</v>
      </c>
      <c r="C70" s="388">
        <v>19212100</v>
      </c>
      <c r="D70" s="386">
        <v>19212100</v>
      </c>
      <c r="E70" s="392"/>
      <c r="F70" s="392"/>
      <c r="G70" s="2"/>
      <c r="H70" s="2"/>
      <c r="I70" s="2"/>
      <c r="J70" s="2"/>
      <c r="K70" s="2"/>
      <c r="L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36" customFormat="1" ht="48" customHeight="1">
      <c r="A71" s="42">
        <v>41037000</v>
      </c>
      <c r="B71" s="123" t="s">
        <v>546</v>
      </c>
      <c r="C71" s="388">
        <v>1691400</v>
      </c>
      <c r="D71" s="386">
        <v>1691400</v>
      </c>
      <c r="E71" s="392"/>
      <c r="F71" s="392"/>
      <c r="G71" s="2"/>
      <c r="H71" s="2"/>
      <c r="I71" s="2"/>
      <c r="J71" s="2"/>
      <c r="K71" s="2"/>
      <c r="L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36" customFormat="1" ht="27.75" customHeight="1">
      <c r="A72" s="39"/>
      <c r="B72" s="40" t="s">
        <v>113</v>
      </c>
      <c r="C72" s="390">
        <f>D72+E72</f>
        <v>80296779.1</v>
      </c>
      <c r="D72" s="384">
        <f>D39+D47</f>
        <v>79246079.1</v>
      </c>
      <c r="E72" s="384">
        <f>E39+E47</f>
        <v>1050700</v>
      </c>
      <c r="F72" s="386"/>
      <c r="G72" s="2"/>
      <c r="H72" s="2"/>
      <c r="I72" s="2"/>
      <c r="J72" s="2"/>
      <c r="K72" s="2"/>
      <c r="L72" s="2"/>
      <c r="IK72" s="2"/>
      <c r="IL72" s="2"/>
      <c r="IM72" s="2"/>
      <c r="IN72" s="2"/>
      <c r="IO72" s="2"/>
      <c r="IP72" s="2"/>
      <c r="IQ72" s="2"/>
      <c r="IR72" s="2"/>
      <c r="IS72" s="2"/>
    </row>
    <row r="75" spans="1:4" ht="15.75">
      <c r="A75" s="124"/>
      <c r="B75" s="115"/>
      <c r="C75" s="125"/>
      <c r="D75" s="125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SheetLayoutView="100" zoomScalePageLayoutView="0" workbookViewId="0" topLeftCell="A2">
      <selection activeCell="C3" sqref="C3:F3"/>
    </sheetView>
  </sheetViews>
  <sheetFormatPr defaultColWidth="9.16015625" defaultRowHeight="12.75" customHeight="1"/>
  <cols>
    <col min="1" max="1" width="12.83203125" style="1" customWidth="1"/>
    <col min="2" max="2" width="51.66015625" style="1" customWidth="1"/>
    <col min="3" max="3" width="19.5" style="1" customWidth="1"/>
    <col min="4" max="5" width="16.33203125" style="1" customWidth="1"/>
    <col min="6" max="6" width="18.83203125" style="1" customWidth="1"/>
    <col min="7" max="12" width="9.16015625" style="1" customWidth="1"/>
    <col min="13" max="16384" width="9.16015625" style="3" customWidth="1"/>
  </cols>
  <sheetData>
    <row r="1" spans="1:12" s="28" customFormat="1" ht="12.7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3:13" ht="78.75" customHeight="1">
      <c r="C3" s="400" t="s">
        <v>561</v>
      </c>
      <c r="D3" s="400"/>
      <c r="E3" s="400"/>
      <c r="F3" s="400"/>
      <c r="M3" s="1"/>
    </row>
    <row r="4" spans="1:6" ht="27" customHeight="1">
      <c r="A4" s="406" t="s">
        <v>7</v>
      </c>
      <c r="B4" s="406"/>
      <c r="C4" s="406"/>
      <c r="D4" s="406"/>
      <c r="E4" s="406"/>
      <c r="F4" s="406"/>
    </row>
    <row r="5" spans="1:6" ht="18" customHeight="1">
      <c r="A5" s="68"/>
      <c r="B5" s="401" t="s">
        <v>8</v>
      </c>
      <c r="C5" s="401"/>
      <c r="D5" s="401"/>
      <c r="E5" s="401"/>
      <c r="F5" s="68"/>
    </row>
    <row r="6" spans="1:6" ht="12.75" customHeight="1">
      <c r="A6" s="404"/>
      <c r="B6" s="404"/>
      <c r="C6" s="404"/>
      <c r="D6" s="404"/>
      <c r="E6" s="404"/>
      <c r="F6" s="49" t="s">
        <v>136</v>
      </c>
    </row>
    <row r="7" spans="1:12" s="23" customFormat="1" ht="24.75" customHeight="1">
      <c r="A7" s="405" t="s">
        <v>70</v>
      </c>
      <c r="B7" s="405" t="s">
        <v>441</v>
      </c>
      <c r="C7" s="405" t="s">
        <v>90</v>
      </c>
      <c r="D7" s="405" t="s">
        <v>87</v>
      </c>
      <c r="E7" s="405" t="s">
        <v>88</v>
      </c>
      <c r="F7" s="405"/>
      <c r="G7" s="22"/>
      <c r="H7" s="22"/>
      <c r="I7" s="22"/>
      <c r="J7" s="22"/>
      <c r="K7" s="22"/>
      <c r="L7" s="22"/>
    </row>
    <row r="8" spans="1:12" s="23" customFormat="1" ht="38.25" customHeight="1">
      <c r="A8" s="405"/>
      <c r="B8" s="405"/>
      <c r="C8" s="405"/>
      <c r="D8" s="405"/>
      <c r="E8" s="274" t="s">
        <v>90</v>
      </c>
      <c r="F8" s="275" t="s">
        <v>100</v>
      </c>
      <c r="G8" s="22"/>
      <c r="H8" s="22"/>
      <c r="I8" s="22"/>
      <c r="J8" s="22"/>
      <c r="K8" s="22"/>
      <c r="L8" s="22"/>
    </row>
    <row r="9" spans="1:12" s="73" customFormat="1" ht="16.5" customHeight="1">
      <c r="A9" s="275">
        <v>1</v>
      </c>
      <c r="B9" s="275">
        <v>2</v>
      </c>
      <c r="C9" s="275">
        <v>3</v>
      </c>
      <c r="D9" s="275">
        <v>4</v>
      </c>
      <c r="E9" s="275">
        <v>5</v>
      </c>
      <c r="F9" s="275">
        <v>6</v>
      </c>
      <c r="G9" s="60"/>
      <c r="H9" s="60"/>
      <c r="I9" s="60"/>
      <c r="J9" s="60"/>
      <c r="K9" s="60"/>
      <c r="L9" s="60"/>
    </row>
    <row r="10" spans="1:12" s="321" customFormat="1" ht="19.5" customHeight="1">
      <c r="A10" s="316">
        <v>200000</v>
      </c>
      <c r="B10" s="317" t="s">
        <v>515</v>
      </c>
      <c r="C10" s="318">
        <f aca="true" t="shared" si="0" ref="C10:C16">D10+E10</f>
        <v>756877</v>
      </c>
      <c r="D10" s="319">
        <v>-329926</v>
      </c>
      <c r="E10" s="325">
        <v>1086803</v>
      </c>
      <c r="F10" s="325">
        <v>1086803</v>
      </c>
      <c r="G10" s="320"/>
      <c r="H10" s="320"/>
      <c r="I10" s="320"/>
      <c r="J10" s="320"/>
      <c r="K10" s="320"/>
      <c r="L10" s="320"/>
    </row>
    <row r="11" spans="1:12" s="321" customFormat="1" ht="33" customHeight="1">
      <c r="A11" s="316">
        <v>208000</v>
      </c>
      <c r="B11" s="322" t="s">
        <v>516</v>
      </c>
      <c r="C11" s="318">
        <f t="shared" si="0"/>
        <v>756877</v>
      </c>
      <c r="D11" s="319">
        <v>-329926</v>
      </c>
      <c r="E11" s="325">
        <v>1086803</v>
      </c>
      <c r="F11" s="325">
        <v>1086803</v>
      </c>
      <c r="G11" s="320"/>
      <c r="H11" s="320"/>
      <c r="I11" s="320"/>
      <c r="J11" s="320"/>
      <c r="K11" s="320"/>
      <c r="L11" s="320"/>
    </row>
    <row r="12" spans="1:12" s="277" customFormat="1" ht="26.25" customHeight="1">
      <c r="A12" s="315">
        <v>208100</v>
      </c>
      <c r="B12" s="282" t="s">
        <v>499</v>
      </c>
      <c r="C12" s="279">
        <f t="shared" si="0"/>
        <v>756877</v>
      </c>
      <c r="D12" s="285">
        <v>478530</v>
      </c>
      <c r="E12" s="285">
        <v>278347</v>
      </c>
      <c r="F12" s="286">
        <v>278347</v>
      </c>
      <c r="G12" s="276"/>
      <c r="H12" s="276"/>
      <c r="I12" s="276"/>
      <c r="J12" s="276"/>
      <c r="K12" s="276"/>
      <c r="L12" s="276"/>
    </row>
    <row r="13" spans="1:12" s="277" customFormat="1" ht="51" customHeight="1">
      <c r="A13" s="315">
        <v>208400</v>
      </c>
      <c r="B13" s="282" t="s">
        <v>442</v>
      </c>
      <c r="C13" s="279">
        <f t="shared" si="0"/>
        <v>0</v>
      </c>
      <c r="D13" s="285">
        <v>-808456</v>
      </c>
      <c r="E13" s="285">
        <v>808456</v>
      </c>
      <c r="F13" s="285">
        <v>808456</v>
      </c>
      <c r="G13" s="276"/>
      <c r="H13" s="276"/>
      <c r="I13" s="276"/>
      <c r="J13" s="276"/>
      <c r="K13" s="276"/>
      <c r="L13" s="276"/>
    </row>
    <row r="14" spans="1:12" s="183" customFormat="1" ht="28.5" customHeight="1">
      <c r="A14" s="323">
        <v>600000</v>
      </c>
      <c r="B14" s="72" t="s">
        <v>517</v>
      </c>
      <c r="C14" s="324">
        <f t="shared" si="0"/>
        <v>756877</v>
      </c>
      <c r="D14" s="319">
        <v>-329926</v>
      </c>
      <c r="E14" s="325">
        <v>1086803</v>
      </c>
      <c r="F14" s="325">
        <v>1086803</v>
      </c>
      <c r="G14" s="182"/>
      <c r="H14" s="182"/>
      <c r="I14" s="182"/>
      <c r="J14" s="182"/>
      <c r="K14" s="182"/>
      <c r="L14" s="182"/>
    </row>
    <row r="15" spans="1:12" s="183" customFormat="1" ht="27.75" customHeight="1">
      <c r="A15" s="323">
        <v>602000</v>
      </c>
      <c r="B15" s="322" t="s">
        <v>518</v>
      </c>
      <c r="C15" s="324">
        <f t="shared" si="0"/>
        <v>756877</v>
      </c>
      <c r="D15" s="319">
        <v>-329926</v>
      </c>
      <c r="E15" s="325">
        <v>1086803</v>
      </c>
      <c r="F15" s="325">
        <v>1086803</v>
      </c>
      <c r="G15" s="182"/>
      <c r="H15" s="182"/>
      <c r="I15" s="182"/>
      <c r="J15" s="182"/>
      <c r="K15" s="182"/>
      <c r="L15" s="182"/>
    </row>
    <row r="16" spans="1:12" s="284" customFormat="1" ht="29.25" customHeight="1">
      <c r="A16" s="280">
        <v>602100</v>
      </c>
      <c r="B16" s="282" t="s">
        <v>499</v>
      </c>
      <c r="C16" s="279">
        <f t="shared" si="0"/>
        <v>756877</v>
      </c>
      <c r="D16" s="281">
        <v>478530</v>
      </c>
      <c r="E16" s="285">
        <v>278347</v>
      </c>
      <c r="F16" s="325">
        <v>278347</v>
      </c>
      <c r="G16" s="283"/>
      <c r="H16" s="283"/>
      <c r="I16" s="283"/>
      <c r="J16" s="283"/>
      <c r="K16" s="283"/>
      <c r="L16" s="283"/>
    </row>
    <row r="17" spans="1:12" s="284" customFormat="1" ht="55.5" customHeight="1">
      <c r="A17" s="280">
        <v>602400</v>
      </c>
      <c r="B17" s="282" t="s">
        <v>442</v>
      </c>
      <c r="C17" s="279">
        <f>D17+E17</f>
        <v>0</v>
      </c>
      <c r="D17" s="285">
        <v>-808456</v>
      </c>
      <c r="E17" s="285">
        <v>808456</v>
      </c>
      <c r="F17" s="285">
        <v>808456</v>
      </c>
      <c r="G17" s="283"/>
      <c r="H17" s="283"/>
      <c r="I17" s="283"/>
      <c r="J17" s="283"/>
      <c r="K17" s="283"/>
      <c r="L17" s="28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20" spans="1:2" ht="12.75" customHeight="1">
      <c r="A20" s="76"/>
      <c r="B20" s="77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4:F4"/>
    <mergeCell ref="B5:E5"/>
  </mergeCells>
  <printOptions horizontalCentered="1"/>
  <pageMargins left="1.141732283464567" right="0.5511811023622047" top="0.7874015748031497" bottom="0.5905511811023623" header="0.5118110236220472" footer="0.5118110236220472"/>
  <pageSetup fitToHeight="0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5"/>
  <sheetViews>
    <sheetView showGridLines="0" showZeros="0" zoomScalePageLayoutView="0" workbookViewId="0" topLeftCell="C1">
      <pane xSplit="3" ySplit="9" topLeftCell="M10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T3" sqref="T3"/>
    </sheetView>
  </sheetViews>
  <sheetFormatPr defaultColWidth="9.16015625" defaultRowHeight="12.75"/>
  <cols>
    <col min="1" max="1" width="3.83203125" style="5" hidden="1" customWidth="1"/>
    <col min="2" max="2" width="12.33203125" style="60" hidden="1" customWidth="1"/>
    <col min="3" max="4" width="11.66015625" style="60" customWidth="1"/>
    <col min="5" max="5" width="42" style="5" customWidth="1"/>
    <col min="6" max="6" width="15" style="5" customWidth="1"/>
    <col min="7" max="7" width="13.66015625" style="5" customWidth="1"/>
    <col min="8" max="8" width="14.33203125" style="5" customWidth="1"/>
    <col min="9" max="11" width="12.66015625" style="5" customWidth="1"/>
    <col min="12" max="12" width="13.83203125" style="5" customWidth="1"/>
    <col min="13" max="16" width="12.66015625" style="5" customWidth="1"/>
    <col min="17" max="17" width="19" style="5" customWidth="1"/>
    <col min="18" max="18" width="21.16015625" style="5" customWidth="1"/>
    <col min="19" max="19" width="9.16015625" style="4" customWidth="1"/>
    <col min="20" max="16384" width="9.16015625" style="4" customWidth="1"/>
  </cols>
  <sheetData>
    <row r="2" spans="13:18" ht="58.5" customHeight="1">
      <c r="M2" s="400" t="s">
        <v>562</v>
      </c>
      <c r="N2" s="400"/>
      <c r="O2" s="400"/>
      <c r="P2" s="400"/>
      <c r="Q2" s="400"/>
      <c r="R2" s="400"/>
    </row>
    <row r="3" spans="4:18" ht="39" customHeight="1">
      <c r="D3" s="407" t="s">
        <v>9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258"/>
    </row>
    <row r="4" spans="1:18" ht="45" customHeight="1">
      <c r="A4" s="1"/>
      <c r="B4" s="423" t="s">
        <v>511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</row>
    <row r="5" spans="2:18" ht="18.75">
      <c r="B5" s="61"/>
      <c r="C5" s="62"/>
      <c r="D5" s="62"/>
      <c r="E5" s="6"/>
      <c r="F5" s="6"/>
      <c r="G5" s="6"/>
      <c r="H5" s="12"/>
      <c r="I5" s="6"/>
      <c r="J5" s="6"/>
      <c r="K5" s="7"/>
      <c r="L5" s="8"/>
      <c r="M5" s="8"/>
      <c r="N5" s="8"/>
      <c r="O5" s="8"/>
      <c r="P5" s="8"/>
      <c r="Q5" s="8"/>
      <c r="R5" s="50" t="s">
        <v>136</v>
      </c>
    </row>
    <row r="6" spans="1:18" ht="21.75" customHeight="1">
      <c r="A6" s="9"/>
      <c r="B6" s="420" t="s">
        <v>132</v>
      </c>
      <c r="C6" s="420" t="s">
        <v>453</v>
      </c>
      <c r="D6" s="425" t="s">
        <v>99</v>
      </c>
      <c r="E6" s="419" t="s">
        <v>454</v>
      </c>
      <c r="F6" s="405" t="s">
        <v>87</v>
      </c>
      <c r="G6" s="405"/>
      <c r="H6" s="405"/>
      <c r="I6" s="405"/>
      <c r="J6" s="405"/>
      <c r="K6" s="411" t="s">
        <v>88</v>
      </c>
      <c r="L6" s="412"/>
      <c r="M6" s="412"/>
      <c r="N6" s="412"/>
      <c r="O6" s="412"/>
      <c r="P6" s="412"/>
      <c r="Q6" s="413"/>
      <c r="R6" s="405" t="s">
        <v>89</v>
      </c>
    </row>
    <row r="7" spans="1:18" ht="16.5" customHeight="1">
      <c r="A7" s="10"/>
      <c r="B7" s="421"/>
      <c r="C7" s="421"/>
      <c r="D7" s="425"/>
      <c r="E7" s="409"/>
      <c r="F7" s="409" t="s">
        <v>90</v>
      </c>
      <c r="G7" s="410" t="s">
        <v>91</v>
      </c>
      <c r="H7" s="409" t="s">
        <v>92</v>
      </c>
      <c r="I7" s="409"/>
      <c r="J7" s="410" t="s">
        <v>93</v>
      </c>
      <c r="K7" s="409" t="s">
        <v>90</v>
      </c>
      <c r="L7" s="410" t="s">
        <v>91</v>
      </c>
      <c r="M7" s="409" t="s">
        <v>92</v>
      </c>
      <c r="N7" s="409"/>
      <c r="O7" s="410" t="s">
        <v>93</v>
      </c>
      <c r="P7" s="416" t="s">
        <v>92</v>
      </c>
      <c r="Q7" s="417"/>
      <c r="R7" s="405"/>
    </row>
    <row r="8" spans="1:18" ht="20.25" customHeight="1">
      <c r="A8" s="11"/>
      <c r="B8" s="421"/>
      <c r="C8" s="421"/>
      <c r="D8" s="425"/>
      <c r="E8" s="409"/>
      <c r="F8" s="409"/>
      <c r="G8" s="410"/>
      <c r="H8" s="409" t="s">
        <v>94</v>
      </c>
      <c r="I8" s="409" t="s">
        <v>95</v>
      </c>
      <c r="J8" s="410"/>
      <c r="K8" s="409"/>
      <c r="L8" s="410"/>
      <c r="M8" s="409" t="s">
        <v>94</v>
      </c>
      <c r="N8" s="409" t="s">
        <v>95</v>
      </c>
      <c r="O8" s="410"/>
      <c r="P8" s="419" t="s">
        <v>117</v>
      </c>
      <c r="Q8" s="414" t="s">
        <v>465</v>
      </c>
      <c r="R8" s="405"/>
    </row>
    <row r="9" spans="1:18" ht="53.25" customHeight="1">
      <c r="A9" s="65"/>
      <c r="B9" s="422"/>
      <c r="C9" s="422"/>
      <c r="D9" s="425"/>
      <c r="E9" s="409"/>
      <c r="F9" s="409"/>
      <c r="G9" s="410"/>
      <c r="H9" s="409"/>
      <c r="I9" s="409"/>
      <c r="J9" s="410"/>
      <c r="K9" s="409"/>
      <c r="L9" s="410"/>
      <c r="M9" s="409"/>
      <c r="N9" s="409"/>
      <c r="O9" s="410"/>
      <c r="P9" s="419"/>
      <c r="Q9" s="415"/>
      <c r="R9" s="405"/>
    </row>
    <row r="10" spans="1:18" s="229" customFormat="1" ht="10.5" customHeight="1">
      <c r="A10" s="224"/>
      <c r="B10" s="225"/>
      <c r="C10" s="225">
        <v>1</v>
      </c>
      <c r="D10" s="226">
        <v>2</v>
      </c>
      <c r="E10" s="226">
        <v>3</v>
      </c>
      <c r="F10" s="226">
        <v>4</v>
      </c>
      <c r="G10" s="227">
        <v>5</v>
      </c>
      <c r="H10" s="226">
        <v>6</v>
      </c>
      <c r="I10" s="226">
        <v>7</v>
      </c>
      <c r="J10" s="227">
        <v>8</v>
      </c>
      <c r="K10" s="226">
        <v>9</v>
      </c>
      <c r="L10" s="227">
        <v>10</v>
      </c>
      <c r="M10" s="226">
        <v>11</v>
      </c>
      <c r="N10" s="226">
        <v>12</v>
      </c>
      <c r="O10" s="227">
        <v>13</v>
      </c>
      <c r="P10" s="226">
        <v>14</v>
      </c>
      <c r="Q10" s="228">
        <v>15</v>
      </c>
      <c r="R10" s="226">
        <v>16</v>
      </c>
    </row>
    <row r="11" spans="1:18" s="21" customFormat="1" ht="14.25" customHeight="1">
      <c r="A11" s="20"/>
      <c r="B11" s="78" t="s">
        <v>115</v>
      </c>
      <c r="C11" s="78"/>
      <c r="D11" s="78"/>
      <c r="E11" s="79" t="s">
        <v>333</v>
      </c>
      <c r="F11" s="211">
        <f aca="true" t="shared" si="0" ref="F11:Q11">F12+F14</f>
        <v>1654410</v>
      </c>
      <c r="G11" s="211">
        <f t="shared" si="0"/>
        <v>1654410</v>
      </c>
      <c r="H11" s="211">
        <f t="shared" si="0"/>
        <v>533784</v>
      </c>
      <c r="I11" s="211">
        <f t="shared" si="0"/>
        <v>89485</v>
      </c>
      <c r="J11" s="211">
        <f t="shared" si="0"/>
        <v>0</v>
      </c>
      <c r="K11" s="211">
        <f t="shared" si="0"/>
        <v>800</v>
      </c>
      <c r="L11" s="211">
        <f t="shared" si="0"/>
        <v>800</v>
      </c>
      <c r="M11" s="211">
        <f t="shared" si="0"/>
        <v>0</v>
      </c>
      <c r="N11" s="211">
        <f t="shared" si="0"/>
        <v>0</v>
      </c>
      <c r="O11" s="211">
        <f t="shared" si="0"/>
        <v>0</v>
      </c>
      <c r="P11" s="211">
        <f t="shared" si="0"/>
        <v>0</v>
      </c>
      <c r="Q11" s="211">
        <f t="shared" si="0"/>
        <v>0</v>
      </c>
      <c r="R11" s="211">
        <f>F11+K11</f>
        <v>1655210</v>
      </c>
    </row>
    <row r="12" spans="1:18" s="101" customFormat="1" ht="14.25" customHeight="1">
      <c r="A12" s="100"/>
      <c r="B12" s="98" t="s">
        <v>115</v>
      </c>
      <c r="C12" s="98" t="s">
        <v>334</v>
      </c>
      <c r="D12" s="98"/>
      <c r="E12" s="99" t="s">
        <v>332</v>
      </c>
      <c r="F12" s="212">
        <f aca="true" t="shared" si="1" ref="F12:P12">F13</f>
        <v>934876</v>
      </c>
      <c r="G12" s="212">
        <f t="shared" si="1"/>
        <v>934876</v>
      </c>
      <c r="H12" s="212">
        <f t="shared" si="1"/>
        <v>533784</v>
      </c>
      <c r="I12" s="212">
        <f t="shared" si="1"/>
        <v>89485</v>
      </c>
      <c r="J12" s="212">
        <f t="shared" si="1"/>
        <v>0</v>
      </c>
      <c r="K12" s="212">
        <f t="shared" si="1"/>
        <v>800</v>
      </c>
      <c r="L12" s="212">
        <f t="shared" si="1"/>
        <v>800</v>
      </c>
      <c r="M12" s="212">
        <f t="shared" si="1"/>
        <v>0</v>
      </c>
      <c r="N12" s="212">
        <f t="shared" si="1"/>
        <v>0</v>
      </c>
      <c r="O12" s="212">
        <f t="shared" si="1"/>
        <v>0</v>
      </c>
      <c r="P12" s="212">
        <f t="shared" si="1"/>
        <v>0</v>
      </c>
      <c r="Q12" s="212"/>
      <c r="R12" s="212">
        <f aca="true" t="shared" si="2" ref="R12:R84">F12+K12</f>
        <v>935676</v>
      </c>
    </row>
    <row r="13" spans="2:18" ht="18" customHeight="1">
      <c r="B13" s="63" t="s">
        <v>131</v>
      </c>
      <c r="C13" s="64" t="s">
        <v>116</v>
      </c>
      <c r="D13" s="64" t="s">
        <v>97</v>
      </c>
      <c r="E13" s="55" t="s">
        <v>139</v>
      </c>
      <c r="F13" s="215">
        <v>934876</v>
      </c>
      <c r="G13" s="213">
        <f>F13-J13</f>
        <v>934876</v>
      </c>
      <c r="H13" s="215">
        <v>533784</v>
      </c>
      <c r="I13" s="215">
        <v>89485</v>
      </c>
      <c r="J13" s="215"/>
      <c r="K13" s="215">
        <v>800</v>
      </c>
      <c r="L13" s="215">
        <f>K13-O13</f>
        <v>800</v>
      </c>
      <c r="M13" s="214"/>
      <c r="N13" s="214"/>
      <c r="O13" s="214"/>
      <c r="P13" s="214"/>
      <c r="Q13" s="214"/>
      <c r="R13" s="213">
        <f t="shared" si="2"/>
        <v>935676</v>
      </c>
    </row>
    <row r="14" spans="1:18" s="92" customFormat="1" ht="27.75" customHeight="1">
      <c r="A14" s="77"/>
      <c r="B14" s="63"/>
      <c r="C14" s="63" t="s">
        <v>203</v>
      </c>
      <c r="D14" s="63"/>
      <c r="E14" s="57" t="s">
        <v>204</v>
      </c>
      <c r="F14" s="214">
        <f>F16+F15</f>
        <v>719534</v>
      </c>
      <c r="G14" s="363">
        <f>F14-J14</f>
        <v>719534</v>
      </c>
      <c r="H14" s="214">
        <f aca="true" t="shared" si="3" ref="H14:Q14">H16</f>
        <v>0</v>
      </c>
      <c r="I14" s="214">
        <f t="shared" si="3"/>
        <v>0</v>
      </c>
      <c r="J14" s="214">
        <f t="shared" si="3"/>
        <v>0</v>
      </c>
      <c r="K14" s="214">
        <f t="shared" si="3"/>
        <v>0</v>
      </c>
      <c r="L14" s="214">
        <f t="shared" si="3"/>
        <v>0</v>
      </c>
      <c r="M14" s="214">
        <f t="shared" si="3"/>
        <v>0</v>
      </c>
      <c r="N14" s="214">
        <f t="shared" si="3"/>
        <v>0</v>
      </c>
      <c r="O14" s="214">
        <f t="shared" si="3"/>
        <v>0</v>
      </c>
      <c r="P14" s="214">
        <f t="shared" si="3"/>
        <v>0</v>
      </c>
      <c r="Q14" s="214">
        <f t="shared" si="3"/>
        <v>0</v>
      </c>
      <c r="R14" s="212">
        <f t="shared" si="2"/>
        <v>719534</v>
      </c>
    </row>
    <row r="15" spans="1:18" s="104" customFormat="1" ht="29.25" customHeight="1">
      <c r="A15" s="103"/>
      <c r="B15" s="98"/>
      <c r="C15" s="375" t="s">
        <v>531</v>
      </c>
      <c r="D15" s="375" t="s">
        <v>532</v>
      </c>
      <c r="E15" s="376" t="s">
        <v>533</v>
      </c>
      <c r="F15" s="370">
        <v>660334</v>
      </c>
      <c r="G15" s="213">
        <f>F15-J15</f>
        <v>660334</v>
      </c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3">
        <f t="shared" si="2"/>
        <v>660334</v>
      </c>
    </row>
    <row r="16" spans="1:18" s="340" customFormat="1" ht="15">
      <c r="A16" s="333"/>
      <c r="B16" s="102"/>
      <c r="C16" s="334">
        <v>250404</v>
      </c>
      <c r="D16" s="335" t="s">
        <v>223</v>
      </c>
      <c r="E16" s="206" t="s">
        <v>137</v>
      </c>
      <c r="F16" s="213">
        <v>59200</v>
      </c>
      <c r="G16" s="213">
        <f>F16-J16</f>
        <v>59200</v>
      </c>
      <c r="H16" s="213"/>
      <c r="I16" s="213"/>
      <c r="J16" s="213"/>
      <c r="K16" s="213"/>
      <c r="L16" s="213">
        <f>K16-O16</f>
        <v>0</v>
      </c>
      <c r="M16" s="213"/>
      <c r="N16" s="213"/>
      <c r="O16" s="213"/>
      <c r="P16" s="213"/>
      <c r="Q16" s="213"/>
      <c r="R16" s="213">
        <f t="shared" si="2"/>
        <v>59200</v>
      </c>
    </row>
    <row r="17" spans="2:18" ht="28.5">
      <c r="B17" s="78" t="s">
        <v>224</v>
      </c>
      <c r="C17" s="82"/>
      <c r="D17" s="78"/>
      <c r="E17" s="79" t="s">
        <v>335</v>
      </c>
      <c r="F17" s="211">
        <f aca="true" t="shared" si="4" ref="F17:Q17">F18+F26+F35+F37+F39+F41+F43+F46</f>
        <v>20143910</v>
      </c>
      <c r="G17" s="211">
        <f>G18+G26+G35+G37+G39+G41+G43+G46</f>
        <v>20143910</v>
      </c>
      <c r="H17" s="211">
        <f t="shared" si="4"/>
        <v>9097208</v>
      </c>
      <c r="I17" s="211">
        <f t="shared" si="4"/>
        <v>1983046</v>
      </c>
      <c r="J17" s="211">
        <f t="shared" si="4"/>
        <v>0</v>
      </c>
      <c r="K17" s="211">
        <f t="shared" si="4"/>
        <v>180100</v>
      </c>
      <c r="L17" s="211">
        <f t="shared" si="4"/>
        <v>117600</v>
      </c>
      <c r="M17" s="211">
        <f t="shared" si="4"/>
        <v>40000</v>
      </c>
      <c r="N17" s="211">
        <f t="shared" si="4"/>
        <v>0</v>
      </c>
      <c r="O17" s="211">
        <f t="shared" si="4"/>
        <v>62500</v>
      </c>
      <c r="P17" s="211">
        <f t="shared" si="4"/>
        <v>62500</v>
      </c>
      <c r="Q17" s="211">
        <f t="shared" si="4"/>
        <v>62400</v>
      </c>
      <c r="R17" s="211">
        <f>F17+K17</f>
        <v>20324010</v>
      </c>
    </row>
    <row r="18" spans="1:18" s="92" customFormat="1" ht="14.25">
      <c r="A18" s="77"/>
      <c r="B18" s="51"/>
      <c r="C18" s="63" t="s">
        <v>175</v>
      </c>
      <c r="D18" s="63"/>
      <c r="E18" s="52" t="s">
        <v>176</v>
      </c>
      <c r="F18" s="214">
        <f>F20+F22+F24</f>
        <v>19780730</v>
      </c>
      <c r="G18" s="214">
        <f aca="true" t="shared" si="5" ref="G18:Q18">G20+G22+G24</f>
        <v>19780730</v>
      </c>
      <c r="H18" s="214">
        <f t="shared" si="5"/>
        <v>8927500</v>
      </c>
      <c r="I18" s="214">
        <f t="shared" si="5"/>
        <v>1977688</v>
      </c>
      <c r="J18" s="214">
        <f t="shared" si="5"/>
        <v>0</v>
      </c>
      <c r="K18" s="214">
        <f>K20+K22+K24</f>
        <v>165700</v>
      </c>
      <c r="L18" s="214">
        <f t="shared" si="5"/>
        <v>117600</v>
      </c>
      <c r="M18" s="214">
        <f t="shared" si="5"/>
        <v>40000</v>
      </c>
      <c r="N18" s="214">
        <f t="shared" si="5"/>
        <v>0</v>
      </c>
      <c r="O18" s="214">
        <f t="shared" si="5"/>
        <v>48100</v>
      </c>
      <c r="P18" s="214">
        <f t="shared" si="5"/>
        <v>48100</v>
      </c>
      <c r="Q18" s="214">
        <f t="shared" si="5"/>
        <v>48000</v>
      </c>
      <c r="R18" s="212">
        <f t="shared" si="2"/>
        <v>19946430</v>
      </c>
    </row>
    <row r="19" spans="1:18" s="271" customFormat="1" ht="15">
      <c r="A19" s="268"/>
      <c r="B19" s="264"/>
      <c r="C19" s="269" t="s">
        <v>175</v>
      </c>
      <c r="D19" s="269"/>
      <c r="E19" s="270" t="s">
        <v>498</v>
      </c>
      <c r="F19" s="265">
        <f>F21+F23+F24</f>
        <v>19484600</v>
      </c>
      <c r="G19" s="215">
        <f aca="true" t="shared" si="6" ref="G19:G25">F19-J19</f>
        <v>19484600</v>
      </c>
      <c r="H19" s="265">
        <f>H21+H23+H24</f>
        <v>8852500</v>
      </c>
      <c r="I19" s="265">
        <f>I21+I23+I24</f>
        <v>1977688</v>
      </c>
      <c r="J19" s="265">
        <f>J18</f>
        <v>0</v>
      </c>
      <c r="K19" s="265"/>
      <c r="L19" s="265"/>
      <c r="M19" s="265"/>
      <c r="N19" s="265"/>
      <c r="O19" s="265"/>
      <c r="P19" s="265"/>
      <c r="Q19" s="265"/>
      <c r="R19" s="266">
        <f t="shared" si="2"/>
        <v>19484600</v>
      </c>
    </row>
    <row r="20" spans="2:18" ht="27" customHeight="1">
      <c r="B20" s="51"/>
      <c r="C20" s="64" t="s">
        <v>171</v>
      </c>
      <c r="D20" s="64" t="s">
        <v>225</v>
      </c>
      <c r="E20" s="81" t="s">
        <v>496</v>
      </c>
      <c r="F20" s="215">
        <v>14752075</v>
      </c>
      <c r="G20" s="215">
        <f t="shared" si="6"/>
        <v>14752075</v>
      </c>
      <c r="H20" s="215">
        <v>8927500</v>
      </c>
      <c r="I20" s="215">
        <v>1977688</v>
      </c>
      <c r="J20" s="215"/>
      <c r="K20" s="215">
        <v>142700</v>
      </c>
      <c r="L20" s="215">
        <f>K20-O20</f>
        <v>107600</v>
      </c>
      <c r="M20" s="215">
        <v>40000</v>
      </c>
      <c r="N20" s="215"/>
      <c r="O20" s="215">
        <v>35100</v>
      </c>
      <c r="P20" s="215">
        <v>35100</v>
      </c>
      <c r="Q20" s="215">
        <v>35000</v>
      </c>
      <c r="R20" s="213">
        <f t="shared" si="2"/>
        <v>14894775</v>
      </c>
    </row>
    <row r="21" spans="1:18" s="340" customFormat="1" ht="17.25" customHeight="1">
      <c r="A21" s="333"/>
      <c r="B21" s="102"/>
      <c r="C21" s="335" t="s">
        <v>171</v>
      </c>
      <c r="D21" s="335" t="s">
        <v>225</v>
      </c>
      <c r="E21" s="372" t="s">
        <v>495</v>
      </c>
      <c r="F21" s="213">
        <v>14669075</v>
      </c>
      <c r="G21" s="213">
        <f t="shared" si="6"/>
        <v>14669075</v>
      </c>
      <c r="H21" s="213">
        <v>8852500</v>
      </c>
      <c r="I21" s="213">
        <v>1977688</v>
      </c>
      <c r="J21" s="213"/>
      <c r="K21" s="213"/>
      <c r="L21" s="213"/>
      <c r="M21" s="213"/>
      <c r="N21" s="213"/>
      <c r="O21" s="213"/>
      <c r="P21" s="213"/>
      <c r="Q21" s="213"/>
      <c r="R21" s="213">
        <f t="shared" si="2"/>
        <v>14669075</v>
      </c>
    </row>
    <row r="22" spans="2:18" ht="34.5" customHeight="1">
      <c r="B22" s="51"/>
      <c r="C22" s="64" t="s">
        <v>226</v>
      </c>
      <c r="D22" s="64" t="s">
        <v>227</v>
      </c>
      <c r="E22" s="81" t="s">
        <v>497</v>
      </c>
      <c r="F22" s="215">
        <v>4731155</v>
      </c>
      <c r="G22" s="215">
        <f t="shared" si="6"/>
        <v>4731155</v>
      </c>
      <c r="H22" s="215"/>
      <c r="I22" s="215"/>
      <c r="J22" s="215"/>
      <c r="K22" s="215">
        <v>23000</v>
      </c>
      <c r="L22" s="215">
        <f>K22-O22</f>
        <v>10000</v>
      </c>
      <c r="M22" s="215"/>
      <c r="N22" s="215"/>
      <c r="O22" s="215">
        <v>13000</v>
      </c>
      <c r="P22" s="215">
        <v>13000</v>
      </c>
      <c r="Q22" s="215">
        <v>13000</v>
      </c>
      <c r="R22" s="213">
        <f t="shared" si="2"/>
        <v>4754155</v>
      </c>
    </row>
    <row r="23" spans="1:18" s="340" customFormat="1" ht="14.25" customHeight="1">
      <c r="A23" s="333"/>
      <c r="B23" s="102"/>
      <c r="C23" s="335" t="s">
        <v>226</v>
      </c>
      <c r="D23" s="335" t="s">
        <v>227</v>
      </c>
      <c r="E23" s="372" t="s">
        <v>495</v>
      </c>
      <c r="F23" s="213">
        <v>4518025</v>
      </c>
      <c r="G23" s="213">
        <f t="shared" si="6"/>
        <v>4518025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>
        <f t="shared" si="2"/>
        <v>4518025</v>
      </c>
    </row>
    <row r="24" spans="2:18" ht="45">
      <c r="B24" s="51"/>
      <c r="C24" s="64" t="s">
        <v>173</v>
      </c>
      <c r="D24" s="64" t="s">
        <v>228</v>
      </c>
      <c r="E24" s="81" t="s">
        <v>174</v>
      </c>
      <c r="F24" s="215">
        <v>297500</v>
      </c>
      <c r="G24" s="215">
        <f t="shared" si="6"/>
        <v>297500</v>
      </c>
      <c r="H24" s="215"/>
      <c r="I24" s="215"/>
      <c r="J24" s="215"/>
      <c r="K24" s="215"/>
      <c r="L24" s="215">
        <f>K24-O24</f>
        <v>0</v>
      </c>
      <c r="M24" s="215"/>
      <c r="N24" s="215"/>
      <c r="O24" s="215"/>
      <c r="P24" s="215"/>
      <c r="Q24" s="215"/>
      <c r="R24" s="213">
        <f t="shared" si="2"/>
        <v>297500</v>
      </c>
    </row>
    <row r="25" spans="1:18" s="382" customFormat="1" ht="21.75" customHeight="1">
      <c r="A25" s="379"/>
      <c r="B25" s="380"/>
      <c r="C25" s="381" t="s">
        <v>173</v>
      </c>
      <c r="D25" s="381" t="s">
        <v>228</v>
      </c>
      <c r="E25" s="372" t="s">
        <v>495</v>
      </c>
      <c r="F25" s="369">
        <v>282500</v>
      </c>
      <c r="G25" s="369">
        <f t="shared" si="6"/>
        <v>282500</v>
      </c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>
        <f t="shared" si="2"/>
        <v>282500</v>
      </c>
    </row>
    <row r="26" spans="1:18" s="92" customFormat="1" ht="28.5">
      <c r="A26" s="77"/>
      <c r="B26" s="51"/>
      <c r="C26" s="63" t="s">
        <v>178</v>
      </c>
      <c r="D26" s="63"/>
      <c r="E26" s="52" t="s">
        <v>177</v>
      </c>
      <c r="F26" s="214">
        <f>F27+F28+F29+F30+F31+F32+F33+F34</f>
        <v>288280</v>
      </c>
      <c r="G26" s="214">
        <f>G27+G28+G29+G30+G31+G32+G33+G34</f>
        <v>288280</v>
      </c>
      <c r="H26" s="214">
        <f aca="true" t="shared" si="7" ref="H26:P26">H27+H28+H29+H30+H31+H32+H33+H34</f>
        <v>169708</v>
      </c>
      <c r="I26" s="214">
        <f t="shared" si="7"/>
        <v>5358</v>
      </c>
      <c r="J26" s="214">
        <f t="shared" si="7"/>
        <v>0</v>
      </c>
      <c r="K26" s="214">
        <f t="shared" si="7"/>
        <v>0</v>
      </c>
      <c r="L26" s="214">
        <f t="shared" si="7"/>
        <v>0</v>
      </c>
      <c r="M26" s="214">
        <f t="shared" si="7"/>
        <v>0</v>
      </c>
      <c r="N26" s="214">
        <f t="shared" si="7"/>
        <v>0</v>
      </c>
      <c r="O26" s="214">
        <f t="shared" si="7"/>
        <v>0</v>
      </c>
      <c r="P26" s="214">
        <f t="shared" si="7"/>
        <v>0</v>
      </c>
      <c r="Q26" s="214"/>
      <c r="R26" s="212">
        <f t="shared" si="2"/>
        <v>288280</v>
      </c>
    </row>
    <row r="27" spans="1:18" s="185" customFormat="1" ht="25.5" customHeight="1">
      <c r="A27" s="377"/>
      <c r="B27" s="334"/>
      <c r="C27" s="335" t="s">
        <v>146</v>
      </c>
      <c r="D27" s="335" t="s">
        <v>229</v>
      </c>
      <c r="E27" s="206" t="s">
        <v>165</v>
      </c>
      <c r="F27" s="213">
        <v>20694</v>
      </c>
      <c r="G27" s="213">
        <f>F27-J27</f>
        <v>20694</v>
      </c>
      <c r="H27" s="213"/>
      <c r="I27" s="213"/>
      <c r="J27" s="213"/>
      <c r="K27" s="213"/>
      <c r="L27" s="213">
        <f>K27-O27</f>
        <v>0</v>
      </c>
      <c r="M27" s="213"/>
      <c r="N27" s="213"/>
      <c r="O27" s="213"/>
      <c r="P27" s="213"/>
      <c r="Q27" s="213"/>
      <c r="R27" s="213">
        <f t="shared" si="2"/>
        <v>20694</v>
      </c>
    </row>
    <row r="28" spans="1:18" s="73" customFormat="1" ht="27" customHeight="1">
      <c r="A28" s="60"/>
      <c r="B28" s="54"/>
      <c r="C28" s="64" t="s">
        <v>148</v>
      </c>
      <c r="D28" s="64" t="s">
        <v>230</v>
      </c>
      <c r="E28" s="81" t="s">
        <v>150</v>
      </c>
      <c r="F28" s="215">
        <v>5000</v>
      </c>
      <c r="G28" s="215">
        <f aca="true" t="shared" si="8" ref="G28:G34">F28-J28</f>
        <v>5000</v>
      </c>
      <c r="H28" s="215"/>
      <c r="I28" s="215"/>
      <c r="J28" s="215"/>
      <c r="K28" s="215"/>
      <c r="L28" s="215">
        <f aca="true" t="shared" si="9" ref="L28:L34">K28-O28</f>
        <v>0</v>
      </c>
      <c r="M28" s="215"/>
      <c r="N28" s="215"/>
      <c r="O28" s="215"/>
      <c r="P28" s="215"/>
      <c r="Q28" s="215"/>
      <c r="R28" s="213">
        <f t="shared" si="2"/>
        <v>5000</v>
      </c>
    </row>
    <row r="29" spans="1:18" s="73" customFormat="1" ht="30">
      <c r="A29" s="60"/>
      <c r="B29" s="54"/>
      <c r="C29" s="64" t="s">
        <v>179</v>
      </c>
      <c r="D29" s="64" t="s">
        <v>230</v>
      </c>
      <c r="E29" s="81" t="s">
        <v>180</v>
      </c>
      <c r="F29" s="215">
        <v>245586</v>
      </c>
      <c r="G29" s="215">
        <f t="shared" si="8"/>
        <v>245586</v>
      </c>
      <c r="H29" s="215">
        <v>169708</v>
      </c>
      <c r="I29" s="215">
        <v>5358</v>
      </c>
      <c r="J29" s="215"/>
      <c r="K29" s="215"/>
      <c r="L29" s="215">
        <f t="shared" si="9"/>
        <v>0</v>
      </c>
      <c r="M29" s="215"/>
      <c r="N29" s="215"/>
      <c r="O29" s="215"/>
      <c r="P29" s="215"/>
      <c r="Q29" s="215"/>
      <c r="R29" s="213">
        <f t="shared" si="2"/>
        <v>245586</v>
      </c>
    </row>
    <row r="30" spans="1:18" s="73" customFormat="1" ht="30">
      <c r="A30" s="60"/>
      <c r="B30" s="54"/>
      <c r="C30" s="64" t="s">
        <v>181</v>
      </c>
      <c r="D30" s="64" t="s">
        <v>230</v>
      </c>
      <c r="E30" s="81" t="s">
        <v>182</v>
      </c>
      <c r="F30" s="215">
        <v>5000</v>
      </c>
      <c r="G30" s="215">
        <f t="shared" si="8"/>
        <v>5000</v>
      </c>
      <c r="H30" s="215"/>
      <c r="I30" s="215"/>
      <c r="J30" s="215"/>
      <c r="K30" s="215"/>
      <c r="L30" s="215">
        <f t="shared" si="9"/>
        <v>0</v>
      </c>
      <c r="M30" s="215"/>
      <c r="N30" s="215"/>
      <c r="O30" s="215"/>
      <c r="P30" s="215"/>
      <c r="Q30" s="215"/>
      <c r="R30" s="213">
        <f t="shared" si="2"/>
        <v>5000</v>
      </c>
    </row>
    <row r="31" spans="1:18" s="73" customFormat="1" ht="30">
      <c r="A31" s="60"/>
      <c r="B31" s="54"/>
      <c r="C31" s="64" t="s">
        <v>183</v>
      </c>
      <c r="D31" s="64" t="s">
        <v>230</v>
      </c>
      <c r="E31" s="81" t="s">
        <v>184</v>
      </c>
      <c r="F31" s="215">
        <v>5000</v>
      </c>
      <c r="G31" s="215">
        <f t="shared" si="8"/>
        <v>5000</v>
      </c>
      <c r="H31" s="215"/>
      <c r="I31" s="215"/>
      <c r="J31" s="215"/>
      <c r="K31" s="215"/>
      <c r="L31" s="215">
        <f t="shared" si="9"/>
        <v>0</v>
      </c>
      <c r="M31" s="215"/>
      <c r="N31" s="215"/>
      <c r="O31" s="215"/>
      <c r="P31" s="215"/>
      <c r="Q31" s="215"/>
      <c r="R31" s="213">
        <f t="shared" si="2"/>
        <v>5000</v>
      </c>
    </row>
    <row r="32" spans="1:18" s="73" customFormat="1" ht="48.75" customHeight="1">
      <c r="A32" s="60"/>
      <c r="B32" s="54"/>
      <c r="C32" s="64" t="s">
        <v>185</v>
      </c>
      <c r="D32" s="64" t="s">
        <v>230</v>
      </c>
      <c r="E32" s="93" t="s">
        <v>220</v>
      </c>
      <c r="F32" s="215">
        <v>3000</v>
      </c>
      <c r="G32" s="215">
        <f t="shared" si="8"/>
        <v>3000</v>
      </c>
      <c r="H32" s="215"/>
      <c r="I32" s="215"/>
      <c r="J32" s="215"/>
      <c r="K32" s="215"/>
      <c r="L32" s="215">
        <f t="shared" si="9"/>
        <v>0</v>
      </c>
      <c r="M32" s="215"/>
      <c r="N32" s="215"/>
      <c r="O32" s="215"/>
      <c r="P32" s="215"/>
      <c r="Q32" s="215"/>
      <c r="R32" s="213">
        <f t="shared" si="2"/>
        <v>3000</v>
      </c>
    </row>
    <row r="33" spans="1:18" s="73" customFormat="1" ht="30">
      <c r="A33" s="60"/>
      <c r="B33" s="54"/>
      <c r="C33" s="64" t="s">
        <v>186</v>
      </c>
      <c r="D33" s="64" t="s">
        <v>230</v>
      </c>
      <c r="E33" s="81" t="s">
        <v>187</v>
      </c>
      <c r="F33" s="215">
        <v>4000</v>
      </c>
      <c r="G33" s="215">
        <f t="shared" si="8"/>
        <v>4000</v>
      </c>
      <c r="H33" s="215"/>
      <c r="I33" s="215"/>
      <c r="J33" s="215"/>
      <c r="K33" s="215"/>
      <c r="L33" s="215">
        <f t="shared" si="9"/>
        <v>0</v>
      </c>
      <c r="M33" s="215"/>
      <c r="N33" s="215"/>
      <c r="O33" s="215"/>
      <c r="P33" s="215"/>
      <c r="Q33" s="215"/>
      <c r="R33" s="213">
        <f t="shared" si="2"/>
        <v>4000</v>
      </c>
    </row>
    <row r="34" spans="1:18" s="73" customFormat="1" ht="90" hidden="1">
      <c r="A34" s="60"/>
      <c r="B34" s="54"/>
      <c r="C34" s="64" t="s">
        <v>221</v>
      </c>
      <c r="D34" s="64" t="s">
        <v>230</v>
      </c>
      <c r="E34" s="81" t="s">
        <v>222</v>
      </c>
      <c r="F34" s="215"/>
      <c r="G34" s="215">
        <f t="shared" si="8"/>
        <v>0</v>
      </c>
      <c r="H34" s="215"/>
      <c r="I34" s="215"/>
      <c r="J34" s="215"/>
      <c r="K34" s="215"/>
      <c r="L34" s="215">
        <f t="shared" si="9"/>
        <v>0</v>
      </c>
      <c r="M34" s="215"/>
      <c r="N34" s="215"/>
      <c r="O34" s="215"/>
      <c r="P34" s="215"/>
      <c r="Q34" s="215"/>
      <c r="R34" s="212">
        <f t="shared" si="2"/>
        <v>0</v>
      </c>
    </row>
    <row r="35" spans="1:18" s="92" customFormat="1" ht="14.25">
      <c r="A35" s="77"/>
      <c r="B35" s="51"/>
      <c r="C35" s="63" t="s">
        <v>188</v>
      </c>
      <c r="D35" s="63"/>
      <c r="E35" s="52" t="s">
        <v>189</v>
      </c>
      <c r="F35" s="214">
        <f>F36</f>
        <v>5000</v>
      </c>
      <c r="G35" s="214">
        <f aca="true" t="shared" si="10" ref="G35:P35">G36</f>
        <v>5000</v>
      </c>
      <c r="H35" s="214">
        <f t="shared" si="10"/>
        <v>0</v>
      </c>
      <c r="I35" s="214">
        <f t="shared" si="10"/>
        <v>0</v>
      </c>
      <c r="J35" s="214">
        <f t="shared" si="10"/>
        <v>0</v>
      </c>
      <c r="K35" s="214">
        <f t="shared" si="10"/>
        <v>0</v>
      </c>
      <c r="L35" s="214">
        <f t="shared" si="10"/>
        <v>0</v>
      </c>
      <c r="M35" s="214">
        <f t="shared" si="10"/>
        <v>0</v>
      </c>
      <c r="N35" s="214">
        <f t="shared" si="10"/>
        <v>0</v>
      </c>
      <c r="O35" s="214">
        <f t="shared" si="10"/>
        <v>0</v>
      </c>
      <c r="P35" s="214">
        <f t="shared" si="10"/>
        <v>0</v>
      </c>
      <c r="Q35" s="214"/>
      <c r="R35" s="212">
        <f t="shared" si="2"/>
        <v>5000</v>
      </c>
    </row>
    <row r="36" spans="1:18" s="73" customFormat="1" ht="15">
      <c r="A36" s="60"/>
      <c r="B36" s="54"/>
      <c r="C36" s="64" t="s">
        <v>152</v>
      </c>
      <c r="D36" s="64" t="s">
        <v>231</v>
      </c>
      <c r="E36" s="81" t="s">
        <v>190</v>
      </c>
      <c r="F36" s="215">
        <v>5000</v>
      </c>
      <c r="G36" s="215">
        <f>F36-J36</f>
        <v>5000</v>
      </c>
      <c r="H36" s="215"/>
      <c r="I36" s="215"/>
      <c r="J36" s="215"/>
      <c r="K36" s="215"/>
      <c r="L36" s="215">
        <f>K36-O36</f>
        <v>0</v>
      </c>
      <c r="M36" s="215"/>
      <c r="N36" s="215"/>
      <c r="O36" s="215"/>
      <c r="P36" s="215"/>
      <c r="Q36" s="215"/>
      <c r="R36" s="213">
        <f t="shared" si="2"/>
        <v>5000</v>
      </c>
    </row>
    <row r="37" spans="1:18" s="92" customFormat="1" ht="14.25">
      <c r="A37" s="77"/>
      <c r="B37" s="51"/>
      <c r="C37" s="63" t="s">
        <v>191</v>
      </c>
      <c r="D37" s="63"/>
      <c r="E37" s="52" t="s">
        <v>192</v>
      </c>
      <c r="F37" s="214">
        <f>F38</f>
        <v>30000</v>
      </c>
      <c r="G37" s="214">
        <f aca="true" t="shared" si="11" ref="G37:P37">G38</f>
        <v>30000</v>
      </c>
      <c r="H37" s="214">
        <f t="shared" si="11"/>
        <v>0</v>
      </c>
      <c r="I37" s="214">
        <f t="shared" si="11"/>
        <v>0</v>
      </c>
      <c r="J37" s="214">
        <f t="shared" si="11"/>
        <v>0</v>
      </c>
      <c r="K37" s="214">
        <f t="shared" si="11"/>
        <v>0</v>
      </c>
      <c r="L37" s="214">
        <f t="shared" si="11"/>
        <v>0</v>
      </c>
      <c r="M37" s="214">
        <f t="shared" si="11"/>
        <v>0</v>
      </c>
      <c r="N37" s="214">
        <f t="shared" si="11"/>
        <v>0</v>
      </c>
      <c r="O37" s="214">
        <f t="shared" si="11"/>
        <v>0</v>
      </c>
      <c r="P37" s="214">
        <f t="shared" si="11"/>
        <v>0</v>
      </c>
      <c r="Q37" s="214"/>
      <c r="R37" s="212">
        <f t="shared" si="2"/>
        <v>30000</v>
      </c>
    </row>
    <row r="38" spans="1:18" s="73" customFormat="1" ht="27" customHeight="1">
      <c r="A38" s="60"/>
      <c r="B38" s="54"/>
      <c r="C38" s="64" t="s">
        <v>193</v>
      </c>
      <c r="D38" s="64" t="s">
        <v>232</v>
      </c>
      <c r="E38" s="81" t="s">
        <v>194</v>
      </c>
      <c r="F38" s="215">
        <v>30000</v>
      </c>
      <c r="G38" s="215">
        <f>F38-J38</f>
        <v>30000</v>
      </c>
      <c r="H38" s="215"/>
      <c r="I38" s="215"/>
      <c r="J38" s="215"/>
      <c r="K38" s="215"/>
      <c r="L38" s="215">
        <f>K38-O38</f>
        <v>0</v>
      </c>
      <c r="M38" s="215"/>
      <c r="N38" s="215"/>
      <c r="O38" s="215"/>
      <c r="P38" s="215"/>
      <c r="Q38" s="215"/>
      <c r="R38" s="213">
        <f t="shared" si="2"/>
        <v>30000</v>
      </c>
    </row>
    <row r="39" spans="1:18" s="92" customFormat="1" ht="14.25">
      <c r="A39" s="77"/>
      <c r="B39" s="51"/>
      <c r="C39" s="63" t="s">
        <v>195</v>
      </c>
      <c r="D39" s="63"/>
      <c r="E39" s="52" t="s">
        <v>196</v>
      </c>
      <c r="F39" s="214">
        <f>F40</f>
        <v>0</v>
      </c>
      <c r="G39" s="214">
        <f aca="true" t="shared" si="12" ref="G39:Q39">G40</f>
        <v>0</v>
      </c>
      <c r="H39" s="214">
        <f t="shared" si="12"/>
        <v>0</v>
      </c>
      <c r="I39" s="214">
        <f t="shared" si="12"/>
        <v>0</v>
      </c>
      <c r="J39" s="214">
        <f t="shared" si="12"/>
        <v>0</v>
      </c>
      <c r="K39" s="214">
        <f t="shared" si="12"/>
        <v>14400</v>
      </c>
      <c r="L39" s="214">
        <f t="shared" si="12"/>
        <v>0</v>
      </c>
      <c r="M39" s="214">
        <f t="shared" si="12"/>
        <v>0</v>
      </c>
      <c r="N39" s="214">
        <f t="shared" si="12"/>
        <v>0</v>
      </c>
      <c r="O39" s="214">
        <f t="shared" si="12"/>
        <v>14400</v>
      </c>
      <c r="P39" s="214">
        <f t="shared" si="12"/>
        <v>14400</v>
      </c>
      <c r="Q39" s="214">
        <f t="shared" si="12"/>
        <v>14400</v>
      </c>
      <c r="R39" s="212">
        <f t="shared" si="2"/>
        <v>14400</v>
      </c>
    </row>
    <row r="40" spans="1:18" s="73" customFormat="1" ht="27" customHeight="1">
      <c r="A40" s="60"/>
      <c r="B40" s="54"/>
      <c r="C40" s="64" t="s">
        <v>141</v>
      </c>
      <c r="D40" s="64" t="s">
        <v>125</v>
      </c>
      <c r="E40" s="81" t="s">
        <v>197</v>
      </c>
      <c r="F40" s="215"/>
      <c r="G40" s="215">
        <f>F40-J40</f>
        <v>0</v>
      </c>
      <c r="H40" s="215"/>
      <c r="I40" s="215"/>
      <c r="J40" s="215"/>
      <c r="K40" s="215">
        <v>14400</v>
      </c>
      <c r="L40" s="215">
        <f>K40-O40</f>
        <v>0</v>
      </c>
      <c r="M40" s="215"/>
      <c r="N40" s="215"/>
      <c r="O40" s="215">
        <v>14400</v>
      </c>
      <c r="P40" s="215">
        <v>14400</v>
      </c>
      <c r="Q40" s="215">
        <v>14400</v>
      </c>
      <c r="R40" s="213">
        <f t="shared" si="2"/>
        <v>14400</v>
      </c>
    </row>
    <row r="41" spans="1:18" s="92" customFormat="1" ht="28.5" hidden="1">
      <c r="A41" s="77"/>
      <c r="B41" s="51"/>
      <c r="C41" s="63" t="s">
        <v>199</v>
      </c>
      <c r="D41" s="63"/>
      <c r="E41" s="52" t="s">
        <v>198</v>
      </c>
      <c r="F41" s="214">
        <f>F42</f>
        <v>0</v>
      </c>
      <c r="G41" s="214">
        <f aca="true" t="shared" si="13" ref="G41:P41">G42</f>
        <v>0</v>
      </c>
      <c r="H41" s="214">
        <f t="shared" si="13"/>
        <v>0</v>
      </c>
      <c r="I41" s="214">
        <f t="shared" si="13"/>
        <v>0</v>
      </c>
      <c r="J41" s="214">
        <f t="shared" si="13"/>
        <v>0</v>
      </c>
      <c r="K41" s="214">
        <f t="shared" si="13"/>
        <v>0</v>
      </c>
      <c r="L41" s="214">
        <f t="shared" si="13"/>
        <v>0</v>
      </c>
      <c r="M41" s="214">
        <f t="shared" si="13"/>
        <v>0</v>
      </c>
      <c r="N41" s="214">
        <f t="shared" si="13"/>
        <v>0</v>
      </c>
      <c r="O41" s="214">
        <f t="shared" si="13"/>
        <v>0</v>
      </c>
      <c r="P41" s="214">
        <f t="shared" si="13"/>
        <v>0</v>
      </c>
      <c r="Q41" s="214"/>
      <c r="R41" s="212">
        <f t="shared" si="2"/>
        <v>0</v>
      </c>
    </row>
    <row r="42" spans="1:18" s="73" customFormat="1" ht="26.25" customHeight="1" hidden="1">
      <c r="A42" s="60"/>
      <c r="B42" s="54"/>
      <c r="C42" s="64" t="s">
        <v>128</v>
      </c>
      <c r="D42" s="64" t="s">
        <v>129</v>
      </c>
      <c r="E42" s="81" t="s">
        <v>156</v>
      </c>
      <c r="F42" s="215"/>
      <c r="G42" s="215">
        <f>F42-J42</f>
        <v>0</v>
      </c>
      <c r="H42" s="215"/>
      <c r="I42" s="215"/>
      <c r="J42" s="215"/>
      <c r="K42" s="215"/>
      <c r="L42" s="215">
        <f>K42-O42</f>
        <v>0</v>
      </c>
      <c r="M42" s="215"/>
      <c r="N42" s="215"/>
      <c r="O42" s="215"/>
      <c r="P42" s="215"/>
      <c r="Q42" s="215"/>
      <c r="R42" s="213">
        <f t="shared" si="2"/>
        <v>0</v>
      </c>
    </row>
    <row r="43" spans="1:18" s="92" customFormat="1" ht="42.75" customHeight="1">
      <c r="A43" s="77"/>
      <c r="B43" s="51"/>
      <c r="C43" s="63" t="s">
        <v>200</v>
      </c>
      <c r="D43" s="63"/>
      <c r="E43" s="52" t="s">
        <v>201</v>
      </c>
      <c r="F43" s="214">
        <f>F44+F45</f>
        <v>13500</v>
      </c>
      <c r="G43" s="214">
        <f>G44+G45</f>
        <v>13500</v>
      </c>
      <c r="H43" s="214">
        <f aca="true" t="shared" si="14" ref="H43:P43">H44</f>
        <v>0</v>
      </c>
      <c r="I43" s="214">
        <f t="shared" si="14"/>
        <v>0</v>
      </c>
      <c r="J43" s="214">
        <f t="shared" si="14"/>
        <v>0</v>
      </c>
      <c r="K43" s="214">
        <f t="shared" si="14"/>
        <v>0</v>
      </c>
      <c r="L43" s="214">
        <f t="shared" si="14"/>
        <v>0</v>
      </c>
      <c r="M43" s="214">
        <f t="shared" si="14"/>
        <v>0</v>
      </c>
      <c r="N43" s="214">
        <f t="shared" si="14"/>
        <v>0</v>
      </c>
      <c r="O43" s="214">
        <f t="shared" si="14"/>
        <v>0</v>
      </c>
      <c r="P43" s="214">
        <f t="shared" si="14"/>
        <v>0</v>
      </c>
      <c r="Q43" s="214"/>
      <c r="R43" s="212">
        <f t="shared" si="2"/>
        <v>13500</v>
      </c>
    </row>
    <row r="44" spans="1:18" s="73" customFormat="1" ht="39.75" customHeight="1">
      <c r="A44" s="60"/>
      <c r="B44" s="54"/>
      <c r="C44" s="64" t="s">
        <v>157</v>
      </c>
      <c r="D44" s="64" t="s">
        <v>233</v>
      </c>
      <c r="E44" s="81" t="s">
        <v>202</v>
      </c>
      <c r="F44" s="215">
        <v>13500</v>
      </c>
      <c r="G44" s="215">
        <f>F44-J44</f>
        <v>13500</v>
      </c>
      <c r="H44" s="215"/>
      <c r="I44" s="215"/>
      <c r="J44" s="215"/>
      <c r="K44" s="215"/>
      <c r="L44" s="215">
        <f>K44-O44</f>
        <v>0</v>
      </c>
      <c r="M44" s="215"/>
      <c r="N44" s="215"/>
      <c r="O44" s="215"/>
      <c r="P44" s="215"/>
      <c r="Q44" s="215"/>
      <c r="R44" s="213">
        <f t="shared" si="2"/>
        <v>13500</v>
      </c>
    </row>
    <row r="45" spans="1:18" s="73" customFormat="1" ht="43.5" customHeight="1" hidden="1">
      <c r="A45" s="60"/>
      <c r="B45" s="54"/>
      <c r="C45" s="64" t="s">
        <v>490</v>
      </c>
      <c r="D45" s="64" t="s">
        <v>491</v>
      </c>
      <c r="E45" s="81" t="s">
        <v>492</v>
      </c>
      <c r="F45" s="215"/>
      <c r="G45" s="215">
        <f>F45-J45</f>
        <v>0</v>
      </c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3">
        <f t="shared" si="2"/>
        <v>0</v>
      </c>
    </row>
    <row r="46" spans="1:18" s="92" customFormat="1" ht="24.75" customHeight="1">
      <c r="A46" s="77"/>
      <c r="B46" s="51"/>
      <c r="C46" s="63" t="s">
        <v>203</v>
      </c>
      <c r="D46" s="63"/>
      <c r="E46" s="52" t="s">
        <v>204</v>
      </c>
      <c r="F46" s="214">
        <f>F47+F48</f>
        <v>26400</v>
      </c>
      <c r="G46" s="215">
        <f>F46-J46</f>
        <v>26400</v>
      </c>
      <c r="H46" s="214">
        <f aca="true" t="shared" si="15" ref="H46:P46">H48</f>
        <v>0</v>
      </c>
      <c r="I46" s="214">
        <f t="shared" si="15"/>
        <v>0</v>
      </c>
      <c r="J46" s="214">
        <f t="shared" si="15"/>
        <v>0</v>
      </c>
      <c r="K46" s="214">
        <f t="shared" si="15"/>
        <v>0</v>
      </c>
      <c r="L46" s="214">
        <f t="shared" si="15"/>
        <v>0</v>
      </c>
      <c r="M46" s="214">
        <f t="shared" si="15"/>
        <v>0</v>
      </c>
      <c r="N46" s="214">
        <f t="shared" si="15"/>
        <v>0</v>
      </c>
      <c r="O46" s="214">
        <f t="shared" si="15"/>
        <v>0</v>
      </c>
      <c r="P46" s="214">
        <f t="shared" si="15"/>
        <v>0</v>
      </c>
      <c r="Q46" s="214"/>
      <c r="R46" s="212">
        <f t="shared" si="2"/>
        <v>26400</v>
      </c>
    </row>
    <row r="47" spans="1:18" s="92" customFormat="1" ht="24.75" customHeight="1">
      <c r="A47" s="77"/>
      <c r="B47" s="51"/>
      <c r="C47" s="361" t="s">
        <v>531</v>
      </c>
      <c r="D47" s="361" t="s">
        <v>532</v>
      </c>
      <c r="E47" s="362" t="s">
        <v>533</v>
      </c>
      <c r="F47" s="370">
        <v>1400</v>
      </c>
      <c r="G47" s="215">
        <f>F47-J47</f>
        <v>1400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3">
        <f t="shared" si="2"/>
        <v>1400</v>
      </c>
    </row>
    <row r="48" spans="1:18" s="73" customFormat="1" ht="12.75" customHeight="1">
      <c r="A48" s="60"/>
      <c r="B48" s="54"/>
      <c r="C48" s="64" t="s">
        <v>160</v>
      </c>
      <c r="D48" s="64" t="s">
        <v>223</v>
      </c>
      <c r="E48" s="81" t="s">
        <v>137</v>
      </c>
      <c r="F48" s="215">
        <v>25000</v>
      </c>
      <c r="G48" s="215">
        <f>F48-J48</f>
        <v>25000</v>
      </c>
      <c r="H48" s="215"/>
      <c r="I48" s="215"/>
      <c r="J48" s="215"/>
      <c r="K48" s="215"/>
      <c r="L48" s="215">
        <f>K48-O48</f>
        <v>0</v>
      </c>
      <c r="M48" s="215"/>
      <c r="N48" s="215"/>
      <c r="O48" s="215"/>
      <c r="P48" s="215"/>
      <c r="Q48" s="215"/>
      <c r="R48" s="213">
        <f t="shared" si="2"/>
        <v>25000</v>
      </c>
    </row>
    <row r="49" spans="2:18" ht="28.5">
      <c r="B49" s="85">
        <v>1000000</v>
      </c>
      <c r="C49" s="82"/>
      <c r="D49" s="83"/>
      <c r="E49" s="86" t="s">
        <v>455</v>
      </c>
      <c r="F49" s="211">
        <f aca="true" t="shared" si="16" ref="F49:N49">F50+F60</f>
        <v>25303604</v>
      </c>
      <c r="G49" s="211">
        <f t="shared" si="16"/>
        <v>25303604</v>
      </c>
      <c r="H49" s="211">
        <f t="shared" si="16"/>
        <v>14939912</v>
      </c>
      <c r="I49" s="211">
        <f t="shared" si="16"/>
        <v>2874910</v>
      </c>
      <c r="J49" s="211">
        <f t="shared" si="16"/>
        <v>0</v>
      </c>
      <c r="K49" s="211">
        <f>K50+K60</f>
        <v>1518303</v>
      </c>
      <c r="L49" s="211">
        <f t="shared" si="16"/>
        <v>514000</v>
      </c>
      <c r="M49" s="211">
        <f t="shared" si="16"/>
        <v>0</v>
      </c>
      <c r="N49" s="211">
        <f t="shared" si="16"/>
        <v>0</v>
      </c>
      <c r="O49" s="211">
        <f>O50+O60</f>
        <v>1004303</v>
      </c>
      <c r="P49" s="211">
        <f>P50+P60</f>
        <v>979303</v>
      </c>
      <c r="Q49" s="211">
        <f>Q50+Q60</f>
        <v>701056</v>
      </c>
      <c r="R49" s="211">
        <f t="shared" si="2"/>
        <v>26821907</v>
      </c>
    </row>
    <row r="50" spans="1:18" s="92" customFormat="1" ht="14.25">
      <c r="A50" s="77"/>
      <c r="B50" s="51"/>
      <c r="C50" s="63" t="s">
        <v>206</v>
      </c>
      <c r="D50" s="63"/>
      <c r="E50" s="57" t="s">
        <v>207</v>
      </c>
      <c r="F50" s="214">
        <f>F51+F53+F54+F55+F56+F57+F58+F59</f>
        <v>25303604</v>
      </c>
      <c r="G50" s="214">
        <f aca="true" t="shared" si="17" ref="G50:O50">G51+G53+G54+G55+G56+G57+G58+G59</f>
        <v>25303604</v>
      </c>
      <c r="H50" s="214">
        <f t="shared" si="17"/>
        <v>14939912</v>
      </c>
      <c r="I50" s="214">
        <f t="shared" si="17"/>
        <v>2874910</v>
      </c>
      <c r="J50" s="214">
        <f t="shared" si="17"/>
        <v>0</v>
      </c>
      <c r="K50" s="214">
        <f>K51+K53+K54+K55+K56+K57+K58+K59</f>
        <v>1415828</v>
      </c>
      <c r="L50" s="214">
        <f t="shared" si="17"/>
        <v>514000</v>
      </c>
      <c r="M50" s="214">
        <f t="shared" si="17"/>
        <v>0</v>
      </c>
      <c r="N50" s="214">
        <f t="shared" si="17"/>
        <v>0</v>
      </c>
      <c r="O50" s="214">
        <f t="shared" si="17"/>
        <v>901828</v>
      </c>
      <c r="P50" s="214">
        <f>P51+P53+P54+P55+P56+P57+P58+P59</f>
        <v>876828</v>
      </c>
      <c r="Q50" s="214">
        <f>Q51+Q53+Q54+Q55+Q56+Q57+Q58+Q59</f>
        <v>617431</v>
      </c>
      <c r="R50" s="212">
        <f>F50+K50</f>
        <v>26719432</v>
      </c>
    </row>
    <row r="51" spans="1:18" s="73" customFormat="1" ht="51.75" customHeight="1">
      <c r="A51" s="60"/>
      <c r="B51" s="51"/>
      <c r="C51" s="64" t="s">
        <v>205</v>
      </c>
      <c r="D51" s="64" t="s">
        <v>234</v>
      </c>
      <c r="E51" s="55" t="s">
        <v>488</v>
      </c>
      <c r="F51" s="215">
        <v>23937219</v>
      </c>
      <c r="G51" s="215">
        <f>F51-J51</f>
        <v>23937219</v>
      </c>
      <c r="H51" s="215">
        <v>14075980</v>
      </c>
      <c r="I51" s="215">
        <v>2772392</v>
      </c>
      <c r="J51" s="214"/>
      <c r="K51" s="215">
        <v>1400828</v>
      </c>
      <c r="L51" s="215">
        <f>K51-O51</f>
        <v>509000</v>
      </c>
      <c r="M51" s="215"/>
      <c r="N51" s="215"/>
      <c r="O51" s="215">
        <v>891828</v>
      </c>
      <c r="P51" s="215">
        <v>876828</v>
      </c>
      <c r="Q51" s="213">
        <v>617431</v>
      </c>
      <c r="R51" s="212">
        <f t="shared" si="2"/>
        <v>25338047</v>
      </c>
    </row>
    <row r="52" spans="1:18" s="382" customFormat="1" ht="22.5" customHeight="1">
      <c r="A52" s="379"/>
      <c r="B52" s="380"/>
      <c r="C52" s="381" t="s">
        <v>205</v>
      </c>
      <c r="D52" s="381" t="s">
        <v>234</v>
      </c>
      <c r="E52" s="372" t="s">
        <v>487</v>
      </c>
      <c r="F52" s="369">
        <v>18457600</v>
      </c>
      <c r="G52" s="267">
        <f>F52-J52</f>
        <v>18457600</v>
      </c>
      <c r="H52" s="369">
        <v>11090223</v>
      </c>
      <c r="I52" s="369">
        <v>2139629</v>
      </c>
      <c r="J52" s="266"/>
      <c r="K52" s="267">
        <v>283400</v>
      </c>
      <c r="L52" s="267"/>
      <c r="M52" s="267"/>
      <c r="N52" s="267"/>
      <c r="O52" s="267">
        <v>283400</v>
      </c>
      <c r="P52" s="213">
        <v>283400</v>
      </c>
      <c r="Q52" s="213">
        <v>283400</v>
      </c>
      <c r="R52" s="267">
        <f t="shared" si="2"/>
        <v>18741000</v>
      </c>
    </row>
    <row r="53" spans="1:18" s="73" customFormat="1" ht="30">
      <c r="A53" s="60"/>
      <c r="B53" s="51"/>
      <c r="C53" s="64" t="s">
        <v>208</v>
      </c>
      <c r="D53" s="64" t="s">
        <v>235</v>
      </c>
      <c r="E53" s="55" t="s">
        <v>209</v>
      </c>
      <c r="F53" s="215">
        <v>327142</v>
      </c>
      <c r="G53" s="215">
        <f aca="true" t="shared" si="18" ref="G53:G59">F53-J53</f>
        <v>327142</v>
      </c>
      <c r="H53" s="215">
        <v>224572</v>
      </c>
      <c r="I53" s="215">
        <v>13950</v>
      </c>
      <c r="J53" s="214"/>
      <c r="K53" s="215">
        <v>15000</v>
      </c>
      <c r="L53" s="215">
        <f aca="true" t="shared" si="19" ref="L53:L59">K53-O53</f>
        <v>5000</v>
      </c>
      <c r="M53" s="215"/>
      <c r="N53" s="215"/>
      <c r="O53" s="215">
        <v>10000</v>
      </c>
      <c r="P53" s="214"/>
      <c r="Q53" s="214"/>
      <c r="R53" s="212">
        <f t="shared" si="2"/>
        <v>342142</v>
      </c>
    </row>
    <row r="54" spans="1:18" s="73" customFormat="1" ht="30">
      <c r="A54" s="60"/>
      <c r="B54" s="51"/>
      <c r="C54" s="64" t="s">
        <v>210</v>
      </c>
      <c r="D54" s="64" t="s">
        <v>236</v>
      </c>
      <c r="E54" s="55" t="s">
        <v>211</v>
      </c>
      <c r="F54" s="215">
        <v>477218</v>
      </c>
      <c r="G54" s="215">
        <f t="shared" si="18"/>
        <v>477218</v>
      </c>
      <c r="H54" s="215">
        <v>313883</v>
      </c>
      <c r="I54" s="215">
        <v>16185</v>
      </c>
      <c r="J54" s="214"/>
      <c r="K54" s="214"/>
      <c r="L54" s="214">
        <f t="shared" si="19"/>
        <v>0</v>
      </c>
      <c r="M54" s="214"/>
      <c r="N54" s="214"/>
      <c r="O54" s="214"/>
      <c r="P54" s="214"/>
      <c r="Q54" s="214"/>
      <c r="R54" s="212">
        <f t="shared" si="2"/>
        <v>477218</v>
      </c>
    </row>
    <row r="55" spans="1:18" s="73" customFormat="1" ht="30">
      <c r="A55" s="60"/>
      <c r="B55" s="51"/>
      <c r="C55" s="64" t="s">
        <v>212</v>
      </c>
      <c r="D55" s="64" t="s">
        <v>236</v>
      </c>
      <c r="E55" s="55" t="s">
        <v>213</v>
      </c>
      <c r="F55" s="215">
        <v>476729</v>
      </c>
      <c r="G55" s="215">
        <f t="shared" si="18"/>
        <v>476729</v>
      </c>
      <c r="H55" s="215">
        <v>270731</v>
      </c>
      <c r="I55" s="215">
        <v>72383</v>
      </c>
      <c r="J55" s="214"/>
      <c r="K55" s="214"/>
      <c r="L55" s="214">
        <f t="shared" si="19"/>
        <v>0</v>
      </c>
      <c r="M55" s="214"/>
      <c r="N55" s="214"/>
      <c r="O55" s="214"/>
      <c r="P55" s="214"/>
      <c r="Q55" s="214"/>
      <c r="R55" s="212">
        <f t="shared" si="2"/>
        <v>476729</v>
      </c>
    </row>
    <row r="56" spans="1:18" s="73" customFormat="1" ht="30">
      <c r="A56" s="60"/>
      <c r="B56" s="51"/>
      <c r="C56" s="64" t="s">
        <v>214</v>
      </c>
      <c r="D56" s="64" t="s">
        <v>236</v>
      </c>
      <c r="E56" s="55" t="s">
        <v>215</v>
      </c>
      <c r="F56" s="215">
        <v>76246</v>
      </c>
      <c r="G56" s="215">
        <f t="shared" si="18"/>
        <v>76246</v>
      </c>
      <c r="H56" s="215">
        <v>54746</v>
      </c>
      <c r="I56" s="215"/>
      <c r="J56" s="214"/>
      <c r="K56" s="214"/>
      <c r="L56" s="214">
        <f t="shared" si="19"/>
        <v>0</v>
      </c>
      <c r="M56" s="214"/>
      <c r="N56" s="214"/>
      <c r="O56" s="214"/>
      <c r="P56" s="214"/>
      <c r="Q56" s="214"/>
      <c r="R56" s="212">
        <f t="shared" si="2"/>
        <v>76246</v>
      </c>
    </row>
    <row r="57" spans="1:18" s="73" customFormat="1" ht="15" hidden="1">
      <c r="A57" s="60"/>
      <c r="B57" s="51"/>
      <c r="C57" s="64" t="s">
        <v>216</v>
      </c>
      <c r="D57" s="64" t="s">
        <v>236</v>
      </c>
      <c r="E57" s="55" t="s">
        <v>217</v>
      </c>
      <c r="F57" s="215"/>
      <c r="G57" s="215">
        <f t="shared" si="18"/>
        <v>0</v>
      </c>
      <c r="H57" s="215"/>
      <c r="I57" s="215"/>
      <c r="J57" s="214"/>
      <c r="K57" s="214"/>
      <c r="L57" s="214">
        <f t="shared" si="19"/>
        <v>0</v>
      </c>
      <c r="M57" s="214"/>
      <c r="N57" s="214"/>
      <c r="O57" s="214"/>
      <c r="P57" s="214"/>
      <c r="Q57" s="214"/>
      <c r="R57" s="212">
        <f t="shared" si="2"/>
        <v>0</v>
      </c>
    </row>
    <row r="58" spans="1:18" s="73" customFormat="1" ht="42.75" customHeight="1">
      <c r="A58" s="60"/>
      <c r="B58" s="51"/>
      <c r="C58" s="64" t="s">
        <v>218</v>
      </c>
      <c r="D58" s="64" t="s">
        <v>236</v>
      </c>
      <c r="E58" s="55" t="s">
        <v>219</v>
      </c>
      <c r="F58" s="215">
        <v>9050</v>
      </c>
      <c r="G58" s="215">
        <f t="shared" si="18"/>
        <v>9050</v>
      </c>
      <c r="H58" s="215"/>
      <c r="I58" s="215"/>
      <c r="J58" s="214"/>
      <c r="K58" s="214"/>
      <c r="L58" s="214">
        <f t="shared" si="19"/>
        <v>0</v>
      </c>
      <c r="M58" s="214"/>
      <c r="N58" s="214"/>
      <c r="O58" s="214"/>
      <c r="P58" s="214"/>
      <c r="Q58" s="214"/>
      <c r="R58" s="212">
        <f t="shared" si="2"/>
        <v>9050</v>
      </c>
    </row>
    <row r="59" spans="2:18" ht="15" hidden="1">
      <c r="B59" s="51"/>
      <c r="C59" s="64" t="s">
        <v>206</v>
      </c>
      <c r="D59" s="64"/>
      <c r="E59" s="81"/>
      <c r="F59" s="215"/>
      <c r="G59" s="214">
        <f t="shared" si="18"/>
        <v>0</v>
      </c>
      <c r="H59" s="215"/>
      <c r="I59" s="215"/>
      <c r="J59" s="215"/>
      <c r="K59" s="215"/>
      <c r="L59" s="214">
        <f t="shared" si="19"/>
        <v>0</v>
      </c>
      <c r="M59" s="215"/>
      <c r="N59" s="215"/>
      <c r="O59" s="215"/>
      <c r="P59" s="215"/>
      <c r="Q59" s="215"/>
      <c r="R59" s="212">
        <f t="shared" si="2"/>
        <v>0</v>
      </c>
    </row>
    <row r="60" spans="1:18" s="92" customFormat="1" ht="13.5" customHeight="1">
      <c r="A60" s="77"/>
      <c r="B60" s="51"/>
      <c r="C60" s="63" t="s">
        <v>195</v>
      </c>
      <c r="D60" s="63"/>
      <c r="E60" s="52" t="s">
        <v>196</v>
      </c>
      <c r="F60" s="214">
        <f>F61+F62</f>
        <v>0</v>
      </c>
      <c r="G60" s="214">
        <f aca="true" t="shared" si="20" ref="G60:N60">G61+G62</f>
        <v>0</v>
      </c>
      <c r="H60" s="214">
        <f t="shared" si="20"/>
        <v>0</v>
      </c>
      <c r="I60" s="214">
        <f t="shared" si="20"/>
        <v>0</v>
      </c>
      <c r="J60" s="214">
        <f t="shared" si="20"/>
        <v>0</v>
      </c>
      <c r="K60" s="214">
        <f>K61+K62+K63</f>
        <v>102475</v>
      </c>
      <c r="L60" s="214">
        <f t="shared" si="20"/>
        <v>0</v>
      </c>
      <c r="M60" s="214">
        <f t="shared" si="20"/>
        <v>0</v>
      </c>
      <c r="N60" s="214">
        <f t="shared" si="20"/>
        <v>0</v>
      </c>
      <c r="O60" s="214">
        <f>O61+O62+O63</f>
        <v>102475</v>
      </c>
      <c r="P60" s="214">
        <f>P61+P62+P63</f>
        <v>102475</v>
      </c>
      <c r="Q60" s="214">
        <f>Q61+Q62+Q63</f>
        <v>83625</v>
      </c>
      <c r="R60" s="212">
        <f t="shared" si="2"/>
        <v>102475</v>
      </c>
    </row>
    <row r="61" spans="2:18" ht="18" customHeight="1" hidden="1">
      <c r="B61" s="51"/>
      <c r="C61" s="64" t="s">
        <v>126</v>
      </c>
      <c r="D61" s="64" t="s">
        <v>127</v>
      </c>
      <c r="E61" s="81" t="s">
        <v>239</v>
      </c>
      <c r="F61" s="215"/>
      <c r="G61" s="215">
        <f>F61-J61</f>
        <v>0</v>
      </c>
      <c r="H61" s="215"/>
      <c r="I61" s="215"/>
      <c r="J61" s="215"/>
      <c r="K61" s="215">
        <f>-O61</f>
        <v>0</v>
      </c>
      <c r="L61" s="215">
        <f>K61-O61</f>
        <v>0</v>
      </c>
      <c r="M61" s="215"/>
      <c r="N61" s="215"/>
      <c r="O61" s="215"/>
      <c r="P61" s="215"/>
      <c r="Q61" s="215"/>
      <c r="R61" s="212">
        <f t="shared" si="2"/>
        <v>0</v>
      </c>
    </row>
    <row r="62" spans="2:18" ht="18.75" customHeight="1" hidden="1">
      <c r="B62" s="51"/>
      <c r="C62" s="64" t="s">
        <v>237</v>
      </c>
      <c r="D62" s="64" t="s">
        <v>238</v>
      </c>
      <c r="E62" s="81" t="s">
        <v>240</v>
      </c>
      <c r="F62" s="215"/>
      <c r="G62" s="215">
        <f>F62-J62</f>
        <v>0</v>
      </c>
      <c r="H62" s="215"/>
      <c r="I62" s="215"/>
      <c r="J62" s="215"/>
      <c r="K62" s="215"/>
      <c r="L62" s="215">
        <f>K62-O62</f>
        <v>0</v>
      </c>
      <c r="M62" s="215"/>
      <c r="N62" s="215"/>
      <c r="O62" s="215"/>
      <c r="P62" s="215"/>
      <c r="Q62" s="215"/>
      <c r="R62" s="212">
        <f t="shared" si="2"/>
        <v>0</v>
      </c>
    </row>
    <row r="63" spans="2:18" ht="15">
      <c r="B63" s="51"/>
      <c r="C63" s="64" t="s">
        <v>126</v>
      </c>
      <c r="D63" s="64" t="s">
        <v>127</v>
      </c>
      <c r="E63" s="81" t="s">
        <v>239</v>
      </c>
      <c r="F63" s="215"/>
      <c r="G63" s="215"/>
      <c r="H63" s="215"/>
      <c r="I63" s="215"/>
      <c r="J63" s="215"/>
      <c r="K63" s="215">
        <v>102475</v>
      </c>
      <c r="L63" s="214">
        <f>K63-O63</f>
        <v>0</v>
      </c>
      <c r="M63" s="215"/>
      <c r="N63" s="215"/>
      <c r="O63" s="215">
        <v>102475</v>
      </c>
      <c r="P63" s="215">
        <v>102475</v>
      </c>
      <c r="Q63" s="215">
        <v>83625</v>
      </c>
      <c r="R63" s="212">
        <f t="shared" si="2"/>
        <v>102475</v>
      </c>
    </row>
    <row r="64" spans="2:18" ht="28.5">
      <c r="B64" s="85">
        <v>1500000</v>
      </c>
      <c r="C64" s="85"/>
      <c r="D64" s="78"/>
      <c r="E64" s="79" t="s">
        <v>337</v>
      </c>
      <c r="F64" s="360">
        <f>F65+F67+F98</f>
        <v>25540355.88</v>
      </c>
      <c r="G64" s="360">
        <f aca="true" t="shared" si="21" ref="G64:Q64">G65+G67+G98</f>
        <v>25540355.88</v>
      </c>
      <c r="H64" s="360">
        <f t="shared" si="21"/>
        <v>2267200</v>
      </c>
      <c r="I64" s="360">
        <f t="shared" si="21"/>
        <v>214008</v>
      </c>
      <c r="J64" s="360">
        <f t="shared" si="21"/>
        <v>0</v>
      </c>
      <c r="K64" s="360">
        <f t="shared" si="21"/>
        <v>318000</v>
      </c>
      <c r="L64" s="360">
        <f t="shared" si="21"/>
        <v>292000</v>
      </c>
      <c r="M64" s="360">
        <f t="shared" si="21"/>
        <v>22000</v>
      </c>
      <c r="N64" s="360">
        <f t="shared" si="21"/>
        <v>0</v>
      </c>
      <c r="O64" s="360">
        <f t="shared" si="21"/>
        <v>26000</v>
      </c>
      <c r="P64" s="360">
        <f t="shared" si="21"/>
        <v>20000</v>
      </c>
      <c r="Q64" s="360">
        <f t="shared" si="21"/>
        <v>20000</v>
      </c>
      <c r="R64" s="259">
        <f t="shared" si="2"/>
        <v>25858355.88</v>
      </c>
    </row>
    <row r="65" spans="1:18" s="104" customFormat="1" ht="14.25">
      <c r="A65" s="103"/>
      <c r="B65" s="102"/>
      <c r="C65" s="63" t="s">
        <v>206</v>
      </c>
      <c r="D65" s="98"/>
      <c r="E65" s="99" t="s">
        <v>207</v>
      </c>
      <c r="F65" s="217">
        <f>F66</f>
        <v>345550</v>
      </c>
      <c r="G65" s="217">
        <f aca="true" t="shared" si="22" ref="G65:Q65">G66</f>
        <v>345550</v>
      </c>
      <c r="H65" s="217">
        <f t="shared" si="22"/>
        <v>0</v>
      </c>
      <c r="I65" s="217">
        <f t="shared" si="22"/>
        <v>0</v>
      </c>
      <c r="J65" s="217">
        <f t="shared" si="22"/>
        <v>0</v>
      </c>
      <c r="K65" s="217">
        <f t="shared" si="22"/>
        <v>0</v>
      </c>
      <c r="L65" s="217">
        <f t="shared" si="22"/>
        <v>0</v>
      </c>
      <c r="M65" s="217">
        <f t="shared" si="22"/>
        <v>0</v>
      </c>
      <c r="N65" s="217">
        <f t="shared" si="22"/>
        <v>0</v>
      </c>
      <c r="O65" s="217">
        <f t="shared" si="22"/>
        <v>0</v>
      </c>
      <c r="P65" s="217">
        <f t="shared" si="22"/>
        <v>0</v>
      </c>
      <c r="Q65" s="217">
        <f t="shared" si="22"/>
        <v>0</v>
      </c>
      <c r="R65" s="212">
        <f t="shared" si="2"/>
        <v>345550</v>
      </c>
    </row>
    <row r="66" spans="1:18" s="73" customFormat="1" ht="30">
      <c r="A66" s="60"/>
      <c r="B66" s="54"/>
      <c r="C66" s="64" t="s">
        <v>241</v>
      </c>
      <c r="D66" s="64" t="s">
        <v>242</v>
      </c>
      <c r="E66" s="81" t="s">
        <v>243</v>
      </c>
      <c r="F66" s="215">
        <v>345550</v>
      </c>
      <c r="G66" s="215">
        <f>F66-J66</f>
        <v>345550</v>
      </c>
      <c r="H66" s="215"/>
      <c r="I66" s="215"/>
      <c r="J66" s="215"/>
      <c r="K66" s="215"/>
      <c r="L66" s="215">
        <f>K66-O66</f>
        <v>0</v>
      </c>
      <c r="M66" s="215"/>
      <c r="N66" s="215"/>
      <c r="O66" s="215"/>
      <c r="P66" s="215"/>
      <c r="Q66" s="215"/>
      <c r="R66" s="213">
        <f t="shared" si="2"/>
        <v>345550</v>
      </c>
    </row>
    <row r="67" spans="1:18" s="92" customFormat="1" ht="28.5">
      <c r="A67" s="77"/>
      <c r="B67" s="51"/>
      <c r="C67" s="63" t="s">
        <v>178</v>
      </c>
      <c r="D67" s="63"/>
      <c r="E67" s="105" t="s">
        <v>177</v>
      </c>
      <c r="F67" s="214">
        <f>F68+F69+F70+F71+F72+F73+F74+F75+F76+F77+F78+F79+F80+F81+F82+F83+F84+F85+F86+F87+F88+F89+F90+F91+F93+F94+F95+F96+F97+F92</f>
        <v>24817805.88</v>
      </c>
      <c r="G67" s="214">
        <f aca="true" t="shared" si="23" ref="G67:Q67">G68+G69+G70+G71+G72+G73+G74+G75+G76+G77+G78+G79+G80+G81+G82+G83+G84+G85+G86+G87+G88+G89+G90+G91+G93+G94+G95+G96+G97+G92</f>
        <v>24817805.88</v>
      </c>
      <c r="H67" s="214">
        <f t="shared" si="23"/>
        <v>2267200</v>
      </c>
      <c r="I67" s="214">
        <f t="shared" si="23"/>
        <v>214008</v>
      </c>
      <c r="J67" s="214">
        <f t="shared" si="23"/>
        <v>0</v>
      </c>
      <c r="K67" s="214">
        <f t="shared" si="23"/>
        <v>318000</v>
      </c>
      <c r="L67" s="214">
        <f t="shared" si="23"/>
        <v>292000</v>
      </c>
      <c r="M67" s="214">
        <f t="shared" si="23"/>
        <v>22000</v>
      </c>
      <c r="N67" s="214">
        <f t="shared" si="23"/>
        <v>0</v>
      </c>
      <c r="O67" s="214">
        <f t="shared" si="23"/>
        <v>26000</v>
      </c>
      <c r="P67" s="214">
        <f t="shared" si="23"/>
        <v>20000</v>
      </c>
      <c r="Q67" s="214">
        <f t="shared" si="23"/>
        <v>20000</v>
      </c>
      <c r="R67" s="212">
        <f t="shared" si="2"/>
        <v>25135805.88</v>
      </c>
    </row>
    <row r="68" spans="1:18" s="73" customFormat="1" ht="86.25" customHeight="1">
      <c r="A68" s="60"/>
      <c r="B68" s="54"/>
      <c r="C68" s="64" t="s">
        <v>244</v>
      </c>
      <c r="D68" s="64" t="s">
        <v>245</v>
      </c>
      <c r="E68" s="374" t="s">
        <v>246</v>
      </c>
      <c r="F68" s="215">
        <v>568124.58</v>
      </c>
      <c r="G68" s="215">
        <f>F68-J68</f>
        <v>568124.58</v>
      </c>
      <c r="H68" s="215"/>
      <c r="I68" s="215"/>
      <c r="J68" s="215"/>
      <c r="K68" s="215"/>
      <c r="L68" s="215">
        <f>K68-O68</f>
        <v>0</v>
      </c>
      <c r="M68" s="215"/>
      <c r="N68" s="215"/>
      <c r="O68" s="215"/>
      <c r="P68" s="215"/>
      <c r="Q68" s="215"/>
      <c r="R68" s="213">
        <f t="shared" si="2"/>
        <v>568124.58</v>
      </c>
    </row>
    <row r="69" spans="1:18" s="73" customFormat="1" ht="36.75" customHeight="1">
      <c r="A69" s="60"/>
      <c r="B69" s="54"/>
      <c r="C69" s="64" t="s">
        <v>247</v>
      </c>
      <c r="D69" s="64" t="s">
        <v>245</v>
      </c>
      <c r="E69" s="94" t="s">
        <v>246</v>
      </c>
      <c r="F69" s="215">
        <v>470600.62</v>
      </c>
      <c r="G69" s="215">
        <f aca="true" t="shared" si="24" ref="G69:G97">F69-J69</f>
        <v>470600.62</v>
      </c>
      <c r="H69" s="215"/>
      <c r="I69" s="215"/>
      <c r="J69" s="215"/>
      <c r="K69" s="215"/>
      <c r="L69" s="215">
        <f aca="true" t="shared" si="25" ref="L69:L97">K69-O69</f>
        <v>0</v>
      </c>
      <c r="M69" s="215"/>
      <c r="N69" s="215"/>
      <c r="O69" s="215"/>
      <c r="P69" s="215"/>
      <c r="Q69" s="215"/>
      <c r="R69" s="213">
        <f t="shared" si="2"/>
        <v>470600.62</v>
      </c>
    </row>
    <row r="70" spans="1:18" s="73" customFormat="1" ht="36.75" customHeight="1">
      <c r="A70" s="60"/>
      <c r="B70" s="54"/>
      <c r="C70" s="64" t="s">
        <v>248</v>
      </c>
      <c r="D70" s="64" t="s">
        <v>245</v>
      </c>
      <c r="E70" s="94" t="s">
        <v>249</v>
      </c>
      <c r="F70" s="215"/>
      <c r="G70" s="215">
        <f t="shared" si="24"/>
        <v>0</v>
      </c>
      <c r="H70" s="215"/>
      <c r="I70" s="215"/>
      <c r="J70" s="215"/>
      <c r="K70" s="215">
        <v>20000</v>
      </c>
      <c r="L70" s="215">
        <f t="shared" si="25"/>
        <v>0</v>
      </c>
      <c r="M70" s="215"/>
      <c r="N70" s="215"/>
      <c r="O70" s="215">
        <v>20000</v>
      </c>
      <c r="P70" s="215">
        <v>20000</v>
      </c>
      <c r="Q70" s="215">
        <v>20000</v>
      </c>
      <c r="R70" s="213">
        <f t="shared" si="2"/>
        <v>20000</v>
      </c>
    </row>
    <row r="71" spans="1:18" s="73" customFormat="1" ht="36.75" customHeight="1">
      <c r="A71" s="60"/>
      <c r="B71" s="54"/>
      <c r="C71" s="64" t="s">
        <v>250</v>
      </c>
      <c r="D71" s="64" t="s">
        <v>245</v>
      </c>
      <c r="E71" s="94" t="s">
        <v>251</v>
      </c>
      <c r="F71" s="215">
        <v>46463.71</v>
      </c>
      <c r="G71" s="215">
        <f t="shared" si="24"/>
        <v>46463.71</v>
      </c>
      <c r="H71" s="215"/>
      <c r="I71" s="215"/>
      <c r="J71" s="215"/>
      <c r="K71" s="215"/>
      <c r="L71" s="215">
        <f t="shared" si="25"/>
        <v>0</v>
      </c>
      <c r="M71" s="215"/>
      <c r="N71" s="215"/>
      <c r="O71" s="215"/>
      <c r="P71" s="215"/>
      <c r="Q71" s="215"/>
      <c r="R71" s="213">
        <f t="shared" si="2"/>
        <v>46463.71</v>
      </c>
    </row>
    <row r="72" spans="1:18" s="73" customFormat="1" ht="36.75" customHeight="1">
      <c r="A72" s="60"/>
      <c r="B72" s="54"/>
      <c r="C72" s="64" t="s">
        <v>252</v>
      </c>
      <c r="D72" s="64" t="s">
        <v>245</v>
      </c>
      <c r="E72" s="94" t="s">
        <v>251</v>
      </c>
      <c r="F72" s="215">
        <v>1861.2</v>
      </c>
      <c r="G72" s="215">
        <f t="shared" si="24"/>
        <v>1861.2</v>
      </c>
      <c r="H72" s="215"/>
      <c r="I72" s="215"/>
      <c r="J72" s="215"/>
      <c r="K72" s="215"/>
      <c r="L72" s="215">
        <f t="shared" si="25"/>
        <v>0</v>
      </c>
      <c r="M72" s="215"/>
      <c r="N72" s="215"/>
      <c r="O72" s="215"/>
      <c r="P72" s="215"/>
      <c r="Q72" s="215"/>
      <c r="R72" s="213">
        <f t="shared" si="2"/>
        <v>1861.2</v>
      </c>
    </row>
    <row r="73" spans="1:18" s="73" customFormat="1" ht="36.75" customHeight="1">
      <c r="A73" s="60"/>
      <c r="B73" s="54"/>
      <c r="C73" s="64" t="s">
        <v>253</v>
      </c>
      <c r="D73" s="64" t="s">
        <v>254</v>
      </c>
      <c r="E73" s="94" t="s">
        <v>255</v>
      </c>
      <c r="F73" s="215">
        <v>30449.48</v>
      </c>
      <c r="G73" s="215">
        <f t="shared" si="24"/>
        <v>30449.48</v>
      </c>
      <c r="H73" s="215"/>
      <c r="I73" s="215"/>
      <c r="J73" s="215"/>
      <c r="K73" s="215"/>
      <c r="L73" s="215">
        <f t="shared" si="25"/>
        <v>0</v>
      </c>
      <c r="M73" s="215"/>
      <c r="N73" s="215"/>
      <c r="O73" s="215"/>
      <c r="P73" s="215"/>
      <c r="Q73" s="215"/>
      <c r="R73" s="213">
        <f t="shared" si="2"/>
        <v>30449.48</v>
      </c>
    </row>
    <row r="74" spans="1:18" s="73" customFormat="1" ht="36.75" customHeight="1">
      <c r="A74" s="60"/>
      <c r="B74" s="54"/>
      <c r="C74" s="64" t="s">
        <v>256</v>
      </c>
      <c r="D74" s="64" t="s">
        <v>254</v>
      </c>
      <c r="E74" s="94" t="s">
        <v>257</v>
      </c>
      <c r="F74" s="215">
        <v>19852.79</v>
      </c>
      <c r="G74" s="215">
        <f t="shared" si="24"/>
        <v>19852.79</v>
      </c>
      <c r="H74" s="215"/>
      <c r="I74" s="215"/>
      <c r="J74" s="215"/>
      <c r="K74" s="215"/>
      <c r="L74" s="215">
        <f t="shared" si="25"/>
        <v>0</v>
      </c>
      <c r="M74" s="215"/>
      <c r="N74" s="215"/>
      <c r="O74" s="215"/>
      <c r="P74" s="215"/>
      <c r="Q74" s="215"/>
      <c r="R74" s="213">
        <f t="shared" si="2"/>
        <v>19852.79</v>
      </c>
    </row>
    <row r="75" spans="1:18" s="73" customFormat="1" ht="36.75" customHeight="1">
      <c r="A75" s="60"/>
      <c r="B75" s="54"/>
      <c r="C75" s="64" t="s">
        <v>258</v>
      </c>
      <c r="D75" s="64" t="s">
        <v>254</v>
      </c>
      <c r="E75" s="94" t="s">
        <v>259</v>
      </c>
      <c r="F75" s="215">
        <v>1000</v>
      </c>
      <c r="G75" s="215">
        <f t="shared" si="24"/>
        <v>1000</v>
      </c>
      <c r="H75" s="215"/>
      <c r="I75" s="215"/>
      <c r="J75" s="215"/>
      <c r="K75" s="215"/>
      <c r="L75" s="215">
        <f t="shared" si="25"/>
        <v>0</v>
      </c>
      <c r="M75" s="215"/>
      <c r="N75" s="215"/>
      <c r="O75" s="215"/>
      <c r="P75" s="215"/>
      <c r="Q75" s="215"/>
      <c r="R75" s="213">
        <f t="shared" si="2"/>
        <v>1000</v>
      </c>
    </row>
    <row r="76" spans="1:18" s="73" customFormat="1" ht="36.75" customHeight="1">
      <c r="A76" s="60"/>
      <c r="B76" s="54"/>
      <c r="C76" s="64" t="s">
        <v>260</v>
      </c>
      <c r="D76" s="64" t="s">
        <v>254</v>
      </c>
      <c r="E76" s="94" t="s">
        <v>261</v>
      </c>
      <c r="F76" s="215">
        <v>145222.96</v>
      </c>
      <c r="G76" s="215">
        <f t="shared" si="24"/>
        <v>145222.96</v>
      </c>
      <c r="H76" s="215"/>
      <c r="I76" s="215"/>
      <c r="J76" s="215"/>
      <c r="K76" s="215"/>
      <c r="L76" s="215">
        <f t="shared" si="25"/>
        <v>0</v>
      </c>
      <c r="M76" s="215"/>
      <c r="N76" s="215"/>
      <c r="O76" s="215"/>
      <c r="P76" s="215"/>
      <c r="Q76" s="215"/>
      <c r="R76" s="213">
        <f t="shared" si="2"/>
        <v>145222.96</v>
      </c>
    </row>
    <row r="77" spans="1:18" s="73" customFormat="1" ht="36.75" customHeight="1">
      <c r="A77" s="60"/>
      <c r="B77" s="54"/>
      <c r="C77" s="64" t="s">
        <v>262</v>
      </c>
      <c r="D77" s="64" t="s">
        <v>254</v>
      </c>
      <c r="E77" s="94" t="s">
        <v>261</v>
      </c>
      <c r="F77" s="215">
        <v>196899.41</v>
      </c>
      <c r="G77" s="215">
        <f t="shared" si="24"/>
        <v>196899.41</v>
      </c>
      <c r="H77" s="215"/>
      <c r="I77" s="215"/>
      <c r="J77" s="215"/>
      <c r="K77" s="215"/>
      <c r="L77" s="215">
        <f t="shared" si="25"/>
        <v>0</v>
      </c>
      <c r="M77" s="215"/>
      <c r="N77" s="215"/>
      <c r="O77" s="215"/>
      <c r="P77" s="215"/>
      <c r="Q77" s="215"/>
      <c r="R77" s="213">
        <f t="shared" si="2"/>
        <v>196899.41</v>
      </c>
    </row>
    <row r="78" spans="1:18" s="73" customFormat="1" ht="25.5" customHeight="1">
      <c r="A78" s="60"/>
      <c r="B78" s="54"/>
      <c r="C78" s="64" t="s">
        <v>263</v>
      </c>
      <c r="D78" s="64" t="s">
        <v>254</v>
      </c>
      <c r="E78" s="94" t="s">
        <v>264</v>
      </c>
      <c r="F78" s="215">
        <v>13000</v>
      </c>
      <c r="G78" s="215">
        <f t="shared" si="24"/>
        <v>13000</v>
      </c>
      <c r="H78" s="215"/>
      <c r="I78" s="215"/>
      <c r="J78" s="215"/>
      <c r="K78" s="215"/>
      <c r="L78" s="215">
        <f t="shared" si="25"/>
        <v>0</v>
      </c>
      <c r="M78" s="215"/>
      <c r="N78" s="215"/>
      <c r="O78" s="215"/>
      <c r="P78" s="215"/>
      <c r="Q78" s="215"/>
      <c r="R78" s="213">
        <f t="shared" si="2"/>
        <v>13000</v>
      </c>
    </row>
    <row r="79" spans="1:18" s="73" customFormat="1" ht="26.25" customHeight="1">
      <c r="A79" s="60"/>
      <c r="B79" s="54"/>
      <c r="C79" s="64" t="s">
        <v>265</v>
      </c>
      <c r="D79" s="64" t="s">
        <v>254</v>
      </c>
      <c r="E79" s="94" t="s">
        <v>266</v>
      </c>
      <c r="F79" s="215">
        <v>65000</v>
      </c>
      <c r="G79" s="215">
        <f t="shared" si="24"/>
        <v>65000</v>
      </c>
      <c r="H79" s="215"/>
      <c r="I79" s="215"/>
      <c r="J79" s="215"/>
      <c r="K79" s="215"/>
      <c r="L79" s="215">
        <f t="shared" si="25"/>
        <v>0</v>
      </c>
      <c r="M79" s="215"/>
      <c r="N79" s="215"/>
      <c r="O79" s="215"/>
      <c r="P79" s="215"/>
      <c r="Q79" s="215"/>
      <c r="R79" s="213">
        <f t="shared" si="2"/>
        <v>65000</v>
      </c>
    </row>
    <row r="80" spans="1:18" s="73" customFormat="1" ht="47.25" customHeight="1">
      <c r="A80" s="60"/>
      <c r="B80" s="54"/>
      <c r="C80" s="64" t="s">
        <v>267</v>
      </c>
      <c r="D80" s="64" t="s">
        <v>254</v>
      </c>
      <c r="E80" s="94" t="s">
        <v>268</v>
      </c>
      <c r="F80" s="215">
        <v>114061.02</v>
      </c>
      <c r="G80" s="215">
        <f t="shared" si="24"/>
        <v>114061.02</v>
      </c>
      <c r="H80" s="215"/>
      <c r="I80" s="215"/>
      <c r="J80" s="215"/>
      <c r="K80" s="215"/>
      <c r="L80" s="215">
        <f t="shared" si="25"/>
        <v>0</v>
      </c>
      <c r="M80" s="215"/>
      <c r="N80" s="215"/>
      <c r="O80" s="215"/>
      <c r="P80" s="215"/>
      <c r="Q80" s="215"/>
      <c r="R80" s="213">
        <f t="shared" si="2"/>
        <v>114061.02</v>
      </c>
    </row>
    <row r="81" spans="1:18" s="73" customFormat="1" ht="47.25" customHeight="1">
      <c r="A81" s="60"/>
      <c r="B81" s="54"/>
      <c r="C81" s="64" t="s">
        <v>269</v>
      </c>
      <c r="D81" s="64" t="s">
        <v>254</v>
      </c>
      <c r="E81" s="94" t="s">
        <v>268</v>
      </c>
      <c r="F81" s="215">
        <v>95025.46</v>
      </c>
      <c r="G81" s="215">
        <f t="shared" si="24"/>
        <v>95025.46</v>
      </c>
      <c r="H81" s="215"/>
      <c r="I81" s="215"/>
      <c r="J81" s="215"/>
      <c r="K81" s="215"/>
      <c r="L81" s="215">
        <f t="shared" si="25"/>
        <v>0</v>
      </c>
      <c r="M81" s="215"/>
      <c r="N81" s="215"/>
      <c r="O81" s="215"/>
      <c r="P81" s="215"/>
      <c r="Q81" s="215"/>
      <c r="R81" s="213">
        <f t="shared" si="2"/>
        <v>95025.46</v>
      </c>
    </row>
    <row r="82" spans="1:18" s="73" customFormat="1" ht="24.75" customHeight="1">
      <c r="A82" s="60"/>
      <c r="B82" s="54"/>
      <c r="C82" s="64" t="s">
        <v>270</v>
      </c>
      <c r="D82" s="64" t="s">
        <v>230</v>
      </c>
      <c r="E82" s="94" t="s">
        <v>271</v>
      </c>
      <c r="F82" s="215">
        <v>80289.12</v>
      </c>
      <c r="G82" s="215">
        <f t="shared" si="24"/>
        <v>80289.12</v>
      </c>
      <c r="H82" s="215"/>
      <c r="I82" s="215"/>
      <c r="J82" s="215"/>
      <c r="K82" s="215"/>
      <c r="L82" s="215">
        <f t="shared" si="25"/>
        <v>0</v>
      </c>
      <c r="M82" s="215"/>
      <c r="N82" s="215"/>
      <c r="O82" s="215"/>
      <c r="P82" s="215"/>
      <c r="Q82" s="215"/>
      <c r="R82" s="213">
        <f t="shared" si="2"/>
        <v>80289.12</v>
      </c>
    </row>
    <row r="83" spans="1:18" s="73" customFormat="1" ht="25.5" customHeight="1">
      <c r="A83" s="60"/>
      <c r="B83" s="54"/>
      <c r="C83" s="64" t="s">
        <v>272</v>
      </c>
      <c r="D83" s="64" t="s">
        <v>230</v>
      </c>
      <c r="E83" s="94" t="s">
        <v>273</v>
      </c>
      <c r="F83" s="215">
        <v>67178.07</v>
      </c>
      <c r="G83" s="215">
        <f t="shared" si="24"/>
        <v>67178.07</v>
      </c>
      <c r="H83" s="215"/>
      <c r="I83" s="215"/>
      <c r="J83" s="215"/>
      <c r="K83" s="215"/>
      <c r="L83" s="215">
        <f t="shared" si="25"/>
        <v>0</v>
      </c>
      <c r="M83" s="215"/>
      <c r="N83" s="215"/>
      <c r="O83" s="215"/>
      <c r="P83" s="215"/>
      <c r="Q83" s="215"/>
      <c r="R83" s="213">
        <f t="shared" si="2"/>
        <v>67178.07</v>
      </c>
    </row>
    <row r="84" spans="1:18" s="73" customFormat="1" ht="15.75" customHeight="1">
      <c r="A84" s="60"/>
      <c r="B84" s="54"/>
      <c r="C84" s="64" t="s">
        <v>274</v>
      </c>
      <c r="D84" s="64" t="s">
        <v>230</v>
      </c>
      <c r="E84" s="94" t="s">
        <v>275</v>
      </c>
      <c r="F84" s="215">
        <v>5358004.43</v>
      </c>
      <c r="G84" s="215">
        <f t="shared" si="24"/>
        <v>5358004.43</v>
      </c>
      <c r="H84" s="215"/>
      <c r="I84" s="215"/>
      <c r="J84" s="215"/>
      <c r="K84" s="215"/>
      <c r="L84" s="215">
        <f t="shared" si="25"/>
        <v>0</v>
      </c>
      <c r="M84" s="215"/>
      <c r="N84" s="215"/>
      <c r="O84" s="215"/>
      <c r="P84" s="215"/>
      <c r="Q84" s="215"/>
      <c r="R84" s="213">
        <f t="shared" si="2"/>
        <v>5358004.43</v>
      </c>
    </row>
    <row r="85" spans="1:18" s="73" customFormat="1" ht="30.75" customHeight="1">
      <c r="A85" s="60"/>
      <c r="B85" s="54"/>
      <c r="C85" s="64" t="s">
        <v>276</v>
      </c>
      <c r="D85" s="64" t="s">
        <v>230</v>
      </c>
      <c r="E85" s="94" t="s">
        <v>277</v>
      </c>
      <c r="F85" s="215">
        <v>458469.58</v>
      </c>
      <c r="G85" s="215">
        <f t="shared" si="24"/>
        <v>458469.58</v>
      </c>
      <c r="H85" s="215"/>
      <c r="I85" s="215"/>
      <c r="J85" s="215"/>
      <c r="K85" s="215"/>
      <c r="L85" s="215">
        <f t="shared" si="25"/>
        <v>0</v>
      </c>
      <c r="M85" s="215"/>
      <c r="N85" s="215"/>
      <c r="O85" s="215"/>
      <c r="P85" s="215"/>
      <c r="Q85" s="215"/>
      <c r="R85" s="213">
        <f aca="true" t="shared" si="26" ref="R85:R120">F85+K85</f>
        <v>458469.58</v>
      </c>
    </row>
    <row r="86" spans="1:18" s="73" customFormat="1" ht="14.25" customHeight="1">
      <c r="A86" s="60"/>
      <c r="B86" s="54"/>
      <c r="C86" s="64" t="s">
        <v>278</v>
      </c>
      <c r="D86" s="64"/>
      <c r="E86" s="94" t="s">
        <v>279</v>
      </c>
      <c r="F86" s="215">
        <v>1413170</v>
      </c>
      <c r="G86" s="215">
        <f t="shared" si="24"/>
        <v>1413170</v>
      </c>
      <c r="H86" s="215"/>
      <c r="I86" s="215"/>
      <c r="J86" s="215"/>
      <c r="K86" s="215"/>
      <c r="L86" s="215">
        <f t="shared" si="25"/>
        <v>0</v>
      </c>
      <c r="M86" s="215"/>
      <c r="N86" s="215"/>
      <c r="O86" s="215"/>
      <c r="P86" s="215"/>
      <c r="Q86" s="215"/>
      <c r="R86" s="213">
        <f t="shared" si="26"/>
        <v>1413170</v>
      </c>
    </row>
    <row r="87" spans="1:18" s="73" customFormat="1" ht="18" customHeight="1">
      <c r="A87" s="60"/>
      <c r="B87" s="54"/>
      <c r="C87" s="64" t="s">
        <v>280</v>
      </c>
      <c r="D87" s="64" t="s">
        <v>230</v>
      </c>
      <c r="E87" s="94" t="s">
        <v>281</v>
      </c>
      <c r="F87" s="215">
        <v>77512.38</v>
      </c>
      <c r="G87" s="215">
        <f t="shared" si="24"/>
        <v>77512.38</v>
      </c>
      <c r="H87" s="215"/>
      <c r="I87" s="215"/>
      <c r="J87" s="215"/>
      <c r="K87" s="215"/>
      <c r="L87" s="215">
        <f t="shared" si="25"/>
        <v>0</v>
      </c>
      <c r="M87" s="215"/>
      <c r="N87" s="215"/>
      <c r="O87" s="215"/>
      <c r="P87" s="215"/>
      <c r="Q87" s="215"/>
      <c r="R87" s="213">
        <f t="shared" si="26"/>
        <v>77512.38</v>
      </c>
    </row>
    <row r="88" spans="1:18" s="73" customFormat="1" ht="28.5" customHeight="1">
      <c r="A88" s="60"/>
      <c r="B88" s="54"/>
      <c r="C88" s="64" t="s">
        <v>282</v>
      </c>
      <c r="D88" s="64" t="s">
        <v>230</v>
      </c>
      <c r="E88" s="94" t="s">
        <v>283</v>
      </c>
      <c r="F88" s="215">
        <v>3750084.87</v>
      </c>
      <c r="G88" s="215">
        <f t="shared" si="24"/>
        <v>3750084.87</v>
      </c>
      <c r="H88" s="215"/>
      <c r="I88" s="215"/>
      <c r="J88" s="215"/>
      <c r="K88" s="215"/>
      <c r="L88" s="215">
        <f t="shared" si="25"/>
        <v>0</v>
      </c>
      <c r="M88" s="215"/>
      <c r="N88" s="215"/>
      <c r="O88" s="215"/>
      <c r="P88" s="215"/>
      <c r="Q88" s="215"/>
      <c r="R88" s="213">
        <f t="shared" si="26"/>
        <v>3750084.87</v>
      </c>
    </row>
    <row r="89" spans="1:18" s="73" customFormat="1" ht="36.75" customHeight="1">
      <c r="A89" s="60"/>
      <c r="B89" s="54"/>
      <c r="C89" s="64" t="s">
        <v>284</v>
      </c>
      <c r="D89" s="64" t="s">
        <v>125</v>
      </c>
      <c r="E89" s="94" t="s">
        <v>285</v>
      </c>
      <c r="F89" s="215">
        <v>2051563.25</v>
      </c>
      <c r="G89" s="215">
        <f t="shared" si="24"/>
        <v>2051563.25</v>
      </c>
      <c r="H89" s="215"/>
      <c r="I89" s="215"/>
      <c r="J89" s="215"/>
      <c r="K89" s="215"/>
      <c r="L89" s="215">
        <f t="shared" si="25"/>
        <v>0</v>
      </c>
      <c r="M89" s="215"/>
      <c r="N89" s="215"/>
      <c r="O89" s="215"/>
      <c r="P89" s="215"/>
      <c r="Q89" s="215"/>
      <c r="R89" s="213">
        <f t="shared" si="26"/>
        <v>2051563.25</v>
      </c>
    </row>
    <row r="90" spans="1:18" s="73" customFormat="1" ht="47.25" customHeight="1">
      <c r="A90" s="60"/>
      <c r="B90" s="54"/>
      <c r="C90" s="64" t="s">
        <v>286</v>
      </c>
      <c r="D90" s="64" t="s">
        <v>125</v>
      </c>
      <c r="E90" s="94" t="s">
        <v>287</v>
      </c>
      <c r="F90" s="215">
        <v>3376160.52</v>
      </c>
      <c r="G90" s="215">
        <f t="shared" si="24"/>
        <v>3376160.52</v>
      </c>
      <c r="H90" s="215"/>
      <c r="I90" s="215"/>
      <c r="J90" s="215"/>
      <c r="K90" s="215"/>
      <c r="L90" s="215">
        <f t="shared" si="25"/>
        <v>0</v>
      </c>
      <c r="M90" s="215"/>
      <c r="N90" s="215"/>
      <c r="O90" s="215"/>
      <c r="P90" s="215"/>
      <c r="Q90" s="215"/>
      <c r="R90" s="213">
        <f t="shared" si="26"/>
        <v>3376160.52</v>
      </c>
    </row>
    <row r="91" spans="1:18" s="73" customFormat="1" ht="26.25" customHeight="1">
      <c r="A91" s="60"/>
      <c r="B91" s="54"/>
      <c r="C91" s="64" t="s">
        <v>146</v>
      </c>
      <c r="D91" s="64" t="s">
        <v>229</v>
      </c>
      <c r="E91" s="94" t="s">
        <v>165</v>
      </c>
      <c r="F91" s="213">
        <v>17728</v>
      </c>
      <c r="G91" s="215">
        <f t="shared" si="24"/>
        <v>17728</v>
      </c>
      <c r="H91" s="215"/>
      <c r="I91" s="215"/>
      <c r="J91" s="215"/>
      <c r="K91" s="215"/>
      <c r="L91" s="215">
        <f t="shared" si="25"/>
        <v>0</v>
      </c>
      <c r="M91" s="215"/>
      <c r="N91" s="215"/>
      <c r="O91" s="215"/>
      <c r="P91" s="215"/>
      <c r="Q91" s="215"/>
      <c r="R91" s="213">
        <f t="shared" si="26"/>
        <v>17728</v>
      </c>
    </row>
    <row r="92" spans="1:18" s="73" customFormat="1" ht="27" customHeight="1">
      <c r="A92" s="60"/>
      <c r="B92" s="54"/>
      <c r="C92" s="64" t="s">
        <v>463</v>
      </c>
      <c r="D92" s="64"/>
      <c r="E92" s="218" t="s">
        <v>464</v>
      </c>
      <c r="F92" s="215">
        <v>325092.14</v>
      </c>
      <c r="G92" s="215">
        <f t="shared" si="24"/>
        <v>325092.14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3"/>
    </row>
    <row r="93" spans="1:18" s="73" customFormat="1" ht="30" customHeight="1">
      <c r="A93" s="60"/>
      <c r="B93" s="54"/>
      <c r="C93" s="64" t="s">
        <v>288</v>
      </c>
      <c r="D93" s="64" t="s">
        <v>245</v>
      </c>
      <c r="E93" s="94" t="s">
        <v>289</v>
      </c>
      <c r="F93" s="215">
        <v>3200</v>
      </c>
      <c r="G93" s="215">
        <f t="shared" si="24"/>
        <v>3200</v>
      </c>
      <c r="H93" s="215"/>
      <c r="I93" s="215"/>
      <c r="J93" s="215"/>
      <c r="K93" s="215"/>
      <c r="L93" s="215">
        <f t="shared" si="25"/>
        <v>0</v>
      </c>
      <c r="M93" s="215"/>
      <c r="N93" s="215"/>
      <c r="O93" s="215"/>
      <c r="P93" s="215"/>
      <c r="Q93" s="215"/>
      <c r="R93" s="213">
        <f t="shared" si="26"/>
        <v>3200</v>
      </c>
    </row>
    <row r="94" spans="1:18" s="73" customFormat="1" ht="39.75" customHeight="1">
      <c r="A94" s="60"/>
      <c r="B94" s="54"/>
      <c r="C94" s="64" t="s">
        <v>290</v>
      </c>
      <c r="D94" s="64" t="s">
        <v>291</v>
      </c>
      <c r="E94" s="94" t="s">
        <v>292</v>
      </c>
      <c r="F94" s="215">
        <v>3366833</v>
      </c>
      <c r="G94" s="215">
        <f t="shared" si="24"/>
        <v>3366833</v>
      </c>
      <c r="H94" s="213">
        <v>2267200</v>
      </c>
      <c r="I94" s="215">
        <v>214008</v>
      </c>
      <c r="J94" s="215"/>
      <c r="K94" s="215">
        <v>298000</v>
      </c>
      <c r="L94" s="215">
        <f>K94-O94</f>
        <v>292000</v>
      </c>
      <c r="M94" s="215">
        <v>22000</v>
      </c>
      <c r="N94" s="215"/>
      <c r="O94" s="215">
        <v>6000</v>
      </c>
      <c r="P94" s="215"/>
      <c r="Q94" s="215"/>
      <c r="R94" s="213">
        <f t="shared" si="26"/>
        <v>3664833</v>
      </c>
    </row>
    <row r="95" spans="1:18" s="73" customFormat="1" ht="71.25" customHeight="1">
      <c r="A95" s="60"/>
      <c r="B95" s="54"/>
      <c r="C95" s="64" t="s">
        <v>293</v>
      </c>
      <c r="D95" s="64" t="s">
        <v>294</v>
      </c>
      <c r="E95" s="94" t="s">
        <v>295</v>
      </c>
      <c r="F95" s="215">
        <v>74000</v>
      </c>
      <c r="G95" s="215">
        <f t="shared" si="24"/>
        <v>74000</v>
      </c>
      <c r="H95" s="215"/>
      <c r="I95" s="215"/>
      <c r="J95" s="215"/>
      <c r="K95" s="215"/>
      <c r="L95" s="215">
        <f t="shared" si="25"/>
        <v>0</v>
      </c>
      <c r="M95" s="215"/>
      <c r="N95" s="215"/>
      <c r="O95" s="215"/>
      <c r="P95" s="215"/>
      <c r="Q95" s="215"/>
      <c r="R95" s="213">
        <f t="shared" si="26"/>
        <v>74000</v>
      </c>
    </row>
    <row r="96" spans="1:18" s="73" customFormat="1" ht="29.25" customHeight="1">
      <c r="A96" s="60"/>
      <c r="B96" s="54"/>
      <c r="C96" s="64" t="s">
        <v>163</v>
      </c>
      <c r="D96" s="64" t="s">
        <v>245</v>
      </c>
      <c r="E96" s="94" t="s">
        <v>164</v>
      </c>
      <c r="F96" s="215">
        <v>41700</v>
      </c>
      <c r="G96" s="215">
        <f t="shared" si="24"/>
        <v>41700</v>
      </c>
      <c r="H96" s="215"/>
      <c r="I96" s="215"/>
      <c r="J96" s="215"/>
      <c r="K96" s="215"/>
      <c r="L96" s="215">
        <f t="shared" si="25"/>
        <v>0</v>
      </c>
      <c r="M96" s="215"/>
      <c r="N96" s="215"/>
      <c r="O96" s="215"/>
      <c r="P96" s="215"/>
      <c r="Q96" s="215"/>
      <c r="R96" s="213">
        <f t="shared" si="26"/>
        <v>41700</v>
      </c>
    </row>
    <row r="97" spans="1:18" s="73" customFormat="1" ht="24.75" customHeight="1">
      <c r="A97" s="60"/>
      <c r="B97" s="54"/>
      <c r="C97" s="64" t="s">
        <v>296</v>
      </c>
      <c r="D97" s="64" t="s">
        <v>294</v>
      </c>
      <c r="E97" s="94" t="s">
        <v>297</v>
      </c>
      <c r="F97" s="215">
        <v>2589259.29</v>
      </c>
      <c r="G97" s="215">
        <f t="shared" si="24"/>
        <v>2589259.29</v>
      </c>
      <c r="H97" s="215"/>
      <c r="I97" s="215"/>
      <c r="J97" s="215"/>
      <c r="K97" s="215"/>
      <c r="L97" s="215">
        <f t="shared" si="25"/>
        <v>0</v>
      </c>
      <c r="M97" s="215"/>
      <c r="N97" s="215"/>
      <c r="O97" s="215"/>
      <c r="P97" s="215"/>
      <c r="Q97" s="215"/>
      <c r="R97" s="213">
        <f t="shared" si="26"/>
        <v>2589259.29</v>
      </c>
    </row>
    <row r="98" spans="1:18" s="92" customFormat="1" ht="36" customHeight="1">
      <c r="A98" s="77"/>
      <c r="B98" s="51"/>
      <c r="C98" s="63" t="s">
        <v>338</v>
      </c>
      <c r="D98" s="63"/>
      <c r="E98" s="106" t="s">
        <v>339</v>
      </c>
      <c r="F98" s="214">
        <f>F99+F100</f>
        <v>377000</v>
      </c>
      <c r="G98" s="214">
        <f aca="true" t="shared" si="27" ref="G98:P98">G99+G100</f>
        <v>377000</v>
      </c>
      <c r="H98" s="214">
        <f t="shared" si="27"/>
        <v>0</v>
      </c>
      <c r="I98" s="214">
        <f t="shared" si="27"/>
        <v>0</v>
      </c>
      <c r="J98" s="214">
        <f t="shared" si="27"/>
        <v>0</v>
      </c>
      <c r="K98" s="214">
        <f t="shared" si="27"/>
        <v>0</v>
      </c>
      <c r="L98" s="214">
        <f t="shared" si="27"/>
        <v>0</v>
      </c>
      <c r="M98" s="214">
        <f t="shared" si="27"/>
        <v>0</v>
      </c>
      <c r="N98" s="214">
        <f t="shared" si="27"/>
        <v>0</v>
      </c>
      <c r="O98" s="214">
        <f t="shared" si="27"/>
        <v>0</v>
      </c>
      <c r="P98" s="214">
        <f t="shared" si="27"/>
        <v>0</v>
      </c>
      <c r="Q98" s="214"/>
      <c r="R98" s="212">
        <f t="shared" si="26"/>
        <v>377000</v>
      </c>
    </row>
    <row r="99" spans="1:18" s="73" customFormat="1" ht="37.5" customHeight="1">
      <c r="A99" s="60"/>
      <c r="B99" s="54"/>
      <c r="C99" s="64" t="s">
        <v>298</v>
      </c>
      <c r="D99" s="64" t="s">
        <v>254</v>
      </c>
      <c r="E99" s="94" t="s">
        <v>299</v>
      </c>
      <c r="F99" s="215">
        <v>332000</v>
      </c>
      <c r="G99" s="215">
        <f>F99-J99</f>
        <v>332000</v>
      </c>
      <c r="H99" s="215"/>
      <c r="I99" s="215"/>
      <c r="J99" s="215"/>
      <c r="K99" s="215"/>
      <c r="L99" s="215">
        <f>K99-O99</f>
        <v>0</v>
      </c>
      <c r="M99" s="215"/>
      <c r="N99" s="215"/>
      <c r="O99" s="215"/>
      <c r="P99" s="215"/>
      <c r="Q99" s="215"/>
      <c r="R99" s="213">
        <f t="shared" si="26"/>
        <v>332000</v>
      </c>
    </row>
    <row r="100" spans="1:18" s="73" customFormat="1" ht="36" customHeight="1">
      <c r="A100" s="60"/>
      <c r="B100" s="54"/>
      <c r="C100" s="64" t="s">
        <v>300</v>
      </c>
      <c r="D100" s="64" t="s">
        <v>254</v>
      </c>
      <c r="E100" s="94" t="s">
        <v>301</v>
      </c>
      <c r="F100" s="215">
        <v>45000</v>
      </c>
      <c r="G100" s="215">
        <f>F100-J100</f>
        <v>45000</v>
      </c>
      <c r="H100" s="215"/>
      <c r="I100" s="215"/>
      <c r="J100" s="215"/>
      <c r="K100" s="215"/>
      <c r="L100" s="215">
        <f>K100-O100</f>
        <v>0</v>
      </c>
      <c r="M100" s="215"/>
      <c r="N100" s="215"/>
      <c r="O100" s="215"/>
      <c r="P100" s="215"/>
      <c r="Q100" s="215"/>
      <c r="R100" s="213">
        <f t="shared" si="26"/>
        <v>45000</v>
      </c>
    </row>
    <row r="101" spans="1:18" s="73" customFormat="1" ht="28.5" customHeight="1">
      <c r="A101" s="60"/>
      <c r="B101" s="85">
        <v>24</v>
      </c>
      <c r="C101" s="83"/>
      <c r="D101" s="83"/>
      <c r="E101" s="79" t="s">
        <v>340</v>
      </c>
      <c r="F101" s="211">
        <f>F102</f>
        <v>2993382</v>
      </c>
      <c r="G101" s="211">
        <f aca="true" t="shared" si="28" ref="G101:Q101">G102</f>
        <v>2993382</v>
      </c>
      <c r="H101" s="211">
        <f t="shared" si="28"/>
        <v>1670864</v>
      </c>
      <c r="I101" s="211">
        <f t="shared" si="28"/>
        <v>647122</v>
      </c>
      <c r="J101" s="211">
        <f t="shared" si="28"/>
        <v>0</v>
      </c>
      <c r="K101" s="211">
        <f t="shared" si="28"/>
        <v>120300</v>
      </c>
      <c r="L101" s="211">
        <f t="shared" si="28"/>
        <v>75300</v>
      </c>
      <c r="M101" s="211">
        <f t="shared" si="28"/>
        <v>1840</v>
      </c>
      <c r="N101" s="211">
        <f t="shared" si="28"/>
        <v>0</v>
      </c>
      <c r="O101" s="211">
        <f t="shared" si="28"/>
        <v>45000</v>
      </c>
      <c r="P101" s="211">
        <f t="shared" si="28"/>
        <v>25000</v>
      </c>
      <c r="Q101" s="211">
        <f t="shared" si="28"/>
        <v>25000</v>
      </c>
      <c r="R101" s="211">
        <f t="shared" si="26"/>
        <v>3113682</v>
      </c>
    </row>
    <row r="102" spans="1:18" s="104" customFormat="1" ht="14.25" customHeight="1">
      <c r="A102" s="103"/>
      <c r="B102" s="102"/>
      <c r="C102" s="98" t="s">
        <v>341</v>
      </c>
      <c r="D102" s="98"/>
      <c r="E102" s="107" t="s">
        <v>342</v>
      </c>
      <c r="F102" s="212">
        <f>F103+F104+F105</f>
        <v>2993382</v>
      </c>
      <c r="G102" s="212">
        <f aca="true" t="shared" si="29" ref="G102:Q102">G103+G104+G105</f>
        <v>2993382</v>
      </c>
      <c r="H102" s="212">
        <f t="shared" si="29"/>
        <v>1670864</v>
      </c>
      <c r="I102" s="212">
        <f t="shared" si="29"/>
        <v>647122</v>
      </c>
      <c r="J102" s="212">
        <f t="shared" si="29"/>
        <v>0</v>
      </c>
      <c r="K102" s="212">
        <f t="shared" si="29"/>
        <v>120300</v>
      </c>
      <c r="L102" s="212">
        <f t="shared" si="29"/>
        <v>75300</v>
      </c>
      <c r="M102" s="212">
        <f t="shared" si="29"/>
        <v>1840</v>
      </c>
      <c r="N102" s="212">
        <f t="shared" si="29"/>
        <v>0</v>
      </c>
      <c r="O102" s="212">
        <f t="shared" si="29"/>
        <v>45000</v>
      </c>
      <c r="P102" s="212">
        <f t="shared" si="29"/>
        <v>25000</v>
      </c>
      <c r="Q102" s="212">
        <f t="shared" si="29"/>
        <v>25000</v>
      </c>
      <c r="R102" s="212">
        <f t="shared" si="26"/>
        <v>3113682</v>
      </c>
    </row>
    <row r="103" spans="1:18" s="73" customFormat="1" ht="15.75" customHeight="1">
      <c r="A103" s="60"/>
      <c r="B103" s="54"/>
      <c r="C103" s="64" t="s">
        <v>302</v>
      </c>
      <c r="D103" s="64" t="s">
        <v>303</v>
      </c>
      <c r="E103" s="94" t="s">
        <v>304</v>
      </c>
      <c r="F103" s="215">
        <v>1660459</v>
      </c>
      <c r="G103" s="215">
        <f>F103-J103</f>
        <v>1660459</v>
      </c>
      <c r="H103" s="215">
        <v>1088905</v>
      </c>
      <c r="I103" s="215">
        <v>132324</v>
      </c>
      <c r="J103" s="215"/>
      <c r="K103" s="215">
        <v>25300</v>
      </c>
      <c r="L103" s="215">
        <f>K103-O103</f>
        <v>300</v>
      </c>
      <c r="M103" s="215"/>
      <c r="N103" s="215"/>
      <c r="O103" s="215">
        <v>25000</v>
      </c>
      <c r="P103" s="215">
        <v>25000</v>
      </c>
      <c r="Q103" s="215">
        <v>25000</v>
      </c>
      <c r="R103" s="213">
        <f t="shared" si="26"/>
        <v>1685759</v>
      </c>
    </row>
    <row r="104" spans="1:18" s="73" customFormat="1" ht="29.25" customHeight="1">
      <c r="A104" s="60"/>
      <c r="B104" s="54"/>
      <c r="C104" s="64" t="s">
        <v>305</v>
      </c>
      <c r="D104" s="64" t="s">
        <v>306</v>
      </c>
      <c r="E104" s="94" t="s">
        <v>307</v>
      </c>
      <c r="F104" s="215">
        <v>1189970</v>
      </c>
      <c r="G104" s="215">
        <f>F104-J104</f>
        <v>1189970</v>
      </c>
      <c r="H104" s="215">
        <v>481859</v>
      </c>
      <c r="I104" s="215">
        <v>514798</v>
      </c>
      <c r="J104" s="215"/>
      <c r="K104" s="215">
        <v>95000</v>
      </c>
      <c r="L104" s="215">
        <f>K104-O104</f>
        <v>75000</v>
      </c>
      <c r="M104" s="215">
        <v>1840</v>
      </c>
      <c r="N104" s="215"/>
      <c r="O104" s="215">
        <v>20000</v>
      </c>
      <c r="P104" s="215"/>
      <c r="Q104" s="215"/>
      <c r="R104" s="213">
        <f t="shared" si="26"/>
        <v>1284970</v>
      </c>
    </row>
    <row r="105" spans="1:18" s="73" customFormat="1" ht="19.5" customHeight="1">
      <c r="A105" s="60"/>
      <c r="B105" s="54"/>
      <c r="C105" s="64" t="s">
        <v>308</v>
      </c>
      <c r="D105" s="64" t="s">
        <v>309</v>
      </c>
      <c r="E105" s="94" t="s">
        <v>310</v>
      </c>
      <c r="F105" s="215">
        <v>142953</v>
      </c>
      <c r="G105" s="215">
        <f>F105-J105</f>
        <v>142953</v>
      </c>
      <c r="H105" s="215">
        <v>100100</v>
      </c>
      <c r="I105" s="215"/>
      <c r="J105" s="215"/>
      <c r="K105" s="215"/>
      <c r="L105" s="215">
        <f>K105-O105</f>
        <v>0</v>
      </c>
      <c r="M105" s="215"/>
      <c r="N105" s="215"/>
      <c r="O105" s="215"/>
      <c r="P105" s="215"/>
      <c r="Q105" s="215"/>
      <c r="R105" s="213">
        <f t="shared" si="26"/>
        <v>142953</v>
      </c>
    </row>
    <row r="106" spans="1:18" s="73" customFormat="1" ht="88.5" customHeight="1">
      <c r="A106" s="60"/>
      <c r="B106" s="85">
        <v>53</v>
      </c>
      <c r="C106" s="83"/>
      <c r="D106" s="83"/>
      <c r="E106" s="373" t="s">
        <v>312</v>
      </c>
      <c r="F106" s="211">
        <f>F107</f>
        <v>22200</v>
      </c>
      <c r="G106" s="211">
        <f aca="true" t="shared" si="30" ref="G106:Q106">G107</f>
        <v>22200</v>
      </c>
      <c r="H106" s="216">
        <f t="shared" si="30"/>
        <v>0</v>
      </c>
      <c r="I106" s="216">
        <f t="shared" si="30"/>
        <v>0</v>
      </c>
      <c r="J106" s="216">
        <f t="shared" si="30"/>
        <v>0</v>
      </c>
      <c r="K106" s="216">
        <f t="shared" si="30"/>
        <v>0</v>
      </c>
      <c r="L106" s="216">
        <f t="shared" si="30"/>
        <v>0</v>
      </c>
      <c r="M106" s="216">
        <f t="shared" si="30"/>
        <v>0</v>
      </c>
      <c r="N106" s="216">
        <f t="shared" si="30"/>
        <v>0</v>
      </c>
      <c r="O106" s="216">
        <f t="shared" si="30"/>
        <v>0</v>
      </c>
      <c r="P106" s="216">
        <f t="shared" si="30"/>
        <v>0</v>
      </c>
      <c r="Q106" s="216">
        <f t="shared" si="30"/>
        <v>0</v>
      </c>
      <c r="R106" s="211">
        <f t="shared" si="26"/>
        <v>22200</v>
      </c>
    </row>
    <row r="107" spans="1:18" s="104" customFormat="1" ht="18.75" customHeight="1">
      <c r="A107" s="103"/>
      <c r="B107" s="102"/>
      <c r="C107" s="98" t="s">
        <v>343</v>
      </c>
      <c r="D107" s="98"/>
      <c r="E107" s="108" t="s">
        <v>344</v>
      </c>
      <c r="F107" s="212">
        <f>F108</f>
        <v>22200</v>
      </c>
      <c r="G107" s="212">
        <f aca="true" t="shared" si="31" ref="G107:Q107">G108</f>
        <v>22200</v>
      </c>
      <c r="H107" s="212">
        <f t="shared" si="31"/>
        <v>0</v>
      </c>
      <c r="I107" s="212">
        <f t="shared" si="31"/>
        <v>0</v>
      </c>
      <c r="J107" s="212">
        <f t="shared" si="31"/>
        <v>0</v>
      </c>
      <c r="K107" s="212">
        <f t="shared" si="31"/>
        <v>0</v>
      </c>
      <c r="L107" s="212">
        <f t="shared" si="31"/>
        <v>0</v>
      </c>
      <c r="M107" s="212">
        <f t="shared" si="31"/>
        <v>0</v>
      </c>
      <c r="N107" s="212">
        <f t="shared" si="31"/>
        <v>0</v>
      </c>
      <c r="O107" s="212">
        <f t="shared" si="31"/>
        <v>0</v>
      </c>
      <c r="P107" s="212">
        <f t="shared" si="31"/>
        <v>0</v>
      </c>
      <c r="Q107" s="212">
        <f t="shared" si="31"/>
        <v>0</v>
      </c>
      <c r="R107" s="212">
        <f t="shared" si="26"/>
        <v>22200</v>
      </c>
    </row>
    <row r="108" spans="1:18" s="73" customFormat="1" ht="35.25" customHeight="1">
      <c r="A108" s="60"/>
      <c r="B108" s="54"/>
      <c r="C108" s="64" t="s">
        <v>167</v>
      </c>
      <c r="D108" s="64" t="s">
        <v>311</v>
      </c>
      <c r="E108" s="96" t="s">
        <v>168</v>
      </c>
      <c r="F108" s="215">
        <v>22200</v>
      </c>
      <c r="G108" s="215">
        <f>F108-J108</f>
        <v>22200</v>
      </c>
      <c r="H108" s="215"/>
      <c r="I108" s="215"/>
      <c r="J108" s="215"/>
      <c r="K108" s="215"/>
      <c r="L108" s="215">
        <f>K108-O108</f>
        <v>0</v>
      </c>
      <c r="M108" s="215">
        <f>L108-O108</f>
        <v>0</v>
      </c>
      <c r="N108" s="215"/>
      <c r="O108" s="215"/>
      <c r="P108" s="215"/>
      <c r="Q108" s="215"/>
      <c r="R108" s="213">
        <f t="shared" si="26"/>
        <v>22200</v>
      </c>
    </row>
    <row r="109" spans="1:18" s="73" customFormat="1" ht="27.75" customHeight="1">
      <c r="A109" s="60"/>
      <c r="B109" s="82">
        <v>76</v>
      </c>
      <c r="C109" s="83"/>
      <c r="D109" s="83"/>
      <c r="E109" s="95" t="s">
        <v>313</v>
      </c>
      <c r="F109" s="211">
        <f>F110+F111+F112+F114+F115+F116+F117+F118+F113+F119</f>
        <v>3243291</v>
      </c>
      <c r="G109" s="211">
        <f>G110+G111+G112+G114+G115+G116+G117+G118+G113+G119</f>
        <v>3243291</v>
      </c>
      <c r="H109" s="211">
        <f aca="true" t="shared" si="32" ref="H109:Q109">H110+H111+H112+H114+H115+H116+H117+H118</f>
        <v>0</v>
      </c>
      <c r="I109" s="211">
        <f t="shared" si="32"/>
        <v>0</v>
      </c>
      <c r="J109" s="211">
        <f t="shared" si="32"/>
        <v>0</v>
      </c>
      <c r="K109" s="211">
        <f t="shared" si="32"/>
        <v>0</v>
      </c>
      <c r="L109" s="211">
        <f t="shared" si="32"/>
        <v>0</v>
      </c>
      <c r="M109" s="211">
        <f t="shared" si="32"/>
        <v>0</v>
      </c>
      <c r="N109" s="211">
        <f t="shared" si="32"/>
        <v>0</v>
      </c>
      <c r="O109" s="211">
        <f t="shared" si="32"/>
        <v>0</v>
      </c>
      <c r="P109" s="211">
        <f t="shared" si="32"/>
        <v>0</v>
      </c>
      <c r="Q109" s="211">
        <f t="shared" si="32"/>
        <v>0</v>
      </c>
      <c r="R109" s="211">
        <f t="shared" si="26"/>
        <v>3243291</v>
      </c>
    </row>
    <row r="110" spans="1:18" s="73" customFormat="1" ht="18.75" customHeight="1" hidden="1">
      <c r="A110" s="60"/>
      <c r="B110" s="54"/>
      <c r="C110" s="64" t="s">
        <v>314</v>
      </c>
      <c r="D110" s="64" t="s">
        <v>223</v>
      </c>
      <c r="E110" s="97" t="s">
        <v>315</v>
      </c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3">
        <f t="shared" si="26"/>
        <v>0</v>
      </c>
    </row>
    <row r="111" spans="1:18" s="73" customFormat="1" ht="50.25" customHeight="1" hidden="1">
      <c r="A111" s="60"/>
      <c r="B111" s="54"/>
      <c r="C111" s="64" t="s">
        <v>316</v>
      </c>
      <c r="D111" s="64" t="s">
        <v>317</v>
      </c>
      <c r="E111" s="96" t="s">
        <v>318</v>
      </c>
      <c r="F111" s="215"/>
      <c r="G111" s="215">
        <f>F111-J111</f>
        <v>0</v>
      </c>
      <c r="H111" s="215"/>
      <c r="I111" s="215"/>
      <c r="J111" s="215"/>
      <c r="K111" s="215"/>
      <c r="L111" s="215">
        <f>K111-O111</f>
        <v>0</v>
      </c>
      <c r="M111" s="215"/>
      <c r="N111" s="215"/>
      <c r="O111" s="215"/>
      <c r="P111" s="215"/>
      <c r="Q111" s="215"/>
      <c r="R111" s="213">
        <f t="shared" si="26"/>
        <v>0</v>
      </c>
    </row>
    <row r="112" spans="1:18" s="73" customFormat="1" ht="36" customHeight="1" hidden="1">
      <c r="A112" s="60"/>
      <c r="B112" s="54"/>
      <c r="C112" s="64" t="s">
        <v>319</v>
      </c>
      <c r="D112" s="64" t="s">
        <v>317</v>
      </c>
      <c r="E112" s="96" t="s">
        <v>320</v>
      </c>
      <c r="F112" s="215"/>
      <c r="G112" s="215">
        <f aca="true" t="shared" si="33" ref="G112:G119">F112-J112</f>
        <v>0</v>
      </c>
      <c r="H112" s="215"/>
      <c r="I112" s="215"/>
      <c r="J112" s="215"/>
      <c r="K112" s="215"/>
      <c r="L112" s="215">
        <f aca="true" t="shared" si="34" ref="L112:L118">K112-O112</f>
        <v>0</v>
      </c>
      <c r="M112" s="215"/>
      <c r="N112" s="215"/>
      <c r="O112" s="215"/>
      <c r="P112" s="215"/>
      <c r="Q112" s="215"/>
      <c r="R112" s="213">
        <f t="shared" si="26"/>
        <v>0</v>
      </c>
    </row>
    <row r="113" spans="1:18" s="73" customFormat="1" ht="21" customHeight="1">
      <c r="A113" s="60"/>
      <c r="B113" s="54"/>
      <c r="C113" s="64" t="s">
        <v>319</v>
      </c>
      <c r="D113" s="64" t="s">
        <v>317</v>
      </c>
      <c r="E113" s="364" t="s">
        <v>536</v>
      </c>
      <c r="F113" s="215">
        <v>54000</v>
      </c>
      <c r="G113" s="215">
        <f t="shared" si="33"/>
        <v>54000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3">
        <f t="shared" si="26"/>
        <v>54000</v>
      </c>
    </row>
    <row r="114" spans="1:18" s="73" customFormat="1" ht="15" customHeight="1">
      <c r="A114" s="60"/>
      <c r="B114" s="54"/>
      <c r="C114" s="64" t="s">
        <v>321</v>
      </c>
      <c r="D114" s="64" t="s">
        <v>317</v>
      </c>
      <c r="E114" s="97" t="s">
        <v>322</v>
      </c>
      <c r="F114" s="215">
        <v>2071620</v>
      </c>
      <c r="G114" s="215">
        <f t="shared" si="33"/>
        <v>2071620</v>
      </c>
      <c r="H114" s="215"/>
      <c r="I114" s="215"/>
      <c r="J114" s="215"/>
      <c r="K114" s="215"/>
      <c r="L114" s="215">
        <f t="shared" si="34"/>
        <v>0</v>
      </c>
      <c r="M114" s="215"/>
      <c r="N114" s="215"/>
      <c r="O114" s="215"/>
      <c r="P114" s="215"/>
      <c r="Q114" s="215"/>
      <c r="R114" s="213">
        <f t="shared" si="26"/>
        <v>2071620</v>
      </c>
    </row>
    <row r="115" spans="1:18" s="73" customFormat="1" ht="48.75" customHeight="1" hidden="1">
      <c r="A115" s="60"/>
      <c r="B115" s="54"/>
      <c r="C115" s="64" t="s">
        <v>323</v>
      </c>
      <c r="D115" s="64" t="s">
        <v>317</v>
      </c>
      <c r="E115" s="96" t="s">
        <v>324</v>
      </c>
      <c r="F115" s="215"/>
      <c r="G115" s="215">
        <f t="shared" si="33"/>
        <v>0</v>
      </c>
      <c r="H115" s="215"/>
      <c r="I115" s="215"/>
      <c r="J115" s="215"/>
      <c r="K115" s="215"/>
      <c r="L115" s="215">
        <f t="shared" si="34"/>
        <v>0</v>
      </c>
      <c r="M115" s="215"/>
      <c r="N115" s="215"/>
      <c r="O115" s="215"/>
      <c r="P115" s="215"/>
      <c r="Q115" s="215"/>
      <c r="R115" s="212">
        <f t="shared" si="26"/>
        <v>0</v>
      </c>
    </row>
    <row r="116" spans="1:18" s="73" customFormat="1" ht="69.75" customHeight="1" hidden="1">
      <c r="A116" s="60"/>
      <c r="B116" s="54"/>
      <c r="C116" s="64" t="s">
        <v>325</v>
      </c>
      <c r="D116" s="64" t="s">
        <v>317</v>
      </c>
      <c r="E116" s="96" t="s">
        <v>326</v>
      </c>
      <c r="F116" s="215"/>
      <c r="G116" s="215">
        <f t="shared" si="33"/>
        <v>0</v>
      </c>
      <c r="H116" s="215"/>
      <c r="I116" s="215"/>
      <c r="J116" s="215"/>
      <c r="K116" s="215"/>
      <c r="L116" s="215">
        <f t="shared" si="34"/>
        <v>0</v>
      </c>
      <c r="M116" s="215"/>
      <c r="N116" s="215"/>
      <c r="O116" s="215"/>
      <c r="P116" s="215"/>
      <c r="Q116" s="215"/>
      <c r="R116" s="212">
        <f t="shared" si="26"/>
        <v>0</v>
      </c>
    </row>
    <row r="117" spans="1:18" s="73" customFormat="1" ht="48" customHeight="1" hidden="1">
      <c r="A117" s="60"/>
      <c r="B117" s="54"/>
      <c r="C117" s="64" t="s">
        <v>327</v>
      </c>
      <c r="D117" s="64" t="s">
        <v>317</v>
      </c>
      <c r="E117" s="96" t="s">
        <v>328</v>
      </c>
      <c r="F117" s="215"/>
      <c r="G117" s="215">
        <f t="shared" si="33"/>
        <v>0</v>
      </c>
      <c r="H117" s="215"/>
      <c r="I117" s="215"/>
      <c r="J117" s="215"/>
      <c r="K117" s="215"/>
      <c r="L117" s="215">
        <f t="shared" si="34"/>
        <v>0</v>
      </c>
      <c r="M117" s="215"/>
      <c r="N117" s="215"/>
      <c r="O117" s="215"/>
      <c r="P117" s="215"/>
      <c r="Q117" s="215"/>
      <c r="R117" s="212">
        <f t="shared" si="26"/>
        <v>0</v>
      </c>
    </row>
    <row r="118" spans="1:18" s="73" customFormat="1" ht="13.5" customHeight="1">
      <c r="A118" s="60"/>
      <c r="B118" s="54"/>
      <c r="C118" s="64" t="s">
        <v>329</v>
      </c>
      <c r="D118" s="64" t="s">
        <v>317</v>
      </c>
      <c r="E118" s="97" t="s">
        <v>330</v>
      </c>
      <c r="F118" s="215">
        <v>88005</v>
      </c>
      <c r="G118" s="215">
        <f t="shared" si="33"/>
        <v>88005</v>
      </c>
      <c r="H118" s="215"/>
      <c r="I118" s="215"/>
      <c r="J118" s="215"/>
      <c r="K118" s="215"/>
      <c r="L118" s="215">
        <f t="shared" si="34"/>
        <v>0</v>
      </c>
      <c r="M118" s="215"/>
      <c r="N118" s="215"/>
      <c r="O118" s="215"/>
      <c r="P118" s="215"/>
      <c r="Q118" s="215"/>
      <c r="R118" s="213">
        <f t="shared" si="26"/>
        <v>88005</v>
      </c>
    </row>
    <row r="119" spans="1:18" s="73" customFormat="1" ht="53.25" customHeight="1">
      <c r="A119" s="60"/>
      <c r="B119" s="54"/>
      <c r="C119" s="64" t="s">
        <v>534</v>
      </c>
      <c r="D119" s="64" t="s">
        <v>317</v>
      </c>
      <c r="E119" s="97" t="s">
        <v>535</v>
      </c>
      <c r="F119" s="215">
        <v>1029666</v>
      </c>
      <c r="G119" s="215">
        <f t="shared" si="33"/>
        <v>1029666</v>
      </c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3">
        <f t="shared" si="26"/>
        <v>1029666</v>
      </c>
    </row>
    <row r="120" spans="1:18" s="110" customFormat="1" ht="33.75" customHeight="1">
      <c r="A120" s="109"/>
      <c r="B120" s="51"/>
      <c r="C120" s="219"/>
      <c r="D120" s="220"/>
      <c r="E120" s="221" t="s">
        <v>118</v>
      </c>
      <c r="F120" s="222">
        <f aca="true" t="shared" si="35" ref="F120:Q120">F11+F17+F49+F64+F101+F106+F109</f>
        <v>78901152.88</v>
      </c>
      <c r="G120" s="222">
        <f t="shared" si="35"/>
        <v>78901152.88</v>
      </c>
      <c r="H120" s="222">
        <f t="shared" si="35"/>
        <v>28508968</v>
      </c>
      <c r="I120" s="222">
        <f t="shared" si="35"/>
        <v>5808571</v>
      </c>
      <c r="J120" s="222">
        <f t="shared" si="35"/>
        <v>0</v>
      </c>
      <c r="K120" s="222">
        <f t="shared" si="35"/>
        <v>2137503</v>
      </c>
      <c r="L120" s="222">
        <f t="shared" si="35"/>
        <v>999700</v>
      </c>
      <c r="M120" s="222">
        <f t="shared" si="35"/>
        <v>63840</v>
      </c>
      <c r="N120" s="222">
        <f t="shared" si="35"/>
        <v>0</v>
      </c>
      <c r="O120" s="222">
        <f t="shared" si="35"/>
        <v>1137803</v>
      </c>
      <c r="P120" s="222">
        <f t="shared" si="35"/>
        <v>1086803</v>
      </c>
      <c r="Q120" s="222">
        <f t="shared" si="35"/>
        <v>808456</v>
      </c>
      <c r="R120" s="223">
        <f t="shared" si="26"/>
        <v>81038655.88</v>
      </c>
    </row>
    <row r="122" spans="2:18" ht="23.25" customHeight="1"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</row>
    <row r="123" spans="2:18" ht="18.75" customHeight="1"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</row>
    <row r="125" spans="2:3" ht="12.75">
      <c r="B125" s="76" t="s">
        <v>135</v>
      </c>
      <c r="C125" s="77"/>
    </row>
  </sheetData>
  <sheetProtection/>
  <mergeCells count="27"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L7:L9"/>
    <mergeCell ref="B122:R122"/>
    <mergeCell ref="B123:R123"/>
    <mergeCell ref="N8:N9"/>
    <mergeCell ref="O7:O9"/>
    <mergeCell ref="P8:P9"/>
    <mergeCell ref="G7:G9"/>
    <mergeCell ref="H8:H9"/>
    <mergeCell ref="I8:I9"/>
    <mergeCell ref="C6:C9"/>
    <mergeCell ref="K7:K9"/>
    <mergeCell ref="D3:Q3"/>
    <mergeCell ref="M7:N7"/>
    <mergeCell ref="F6:J6"/>
    <mergeCell ref="J7:J9"/>
    <mergeCell ref="K6:Q6"/>
    <mergeCell ref="Q8:Q9"/>
    <mergeCell ref="P7:Q7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7"/>
  <sheetViews>
    <sheetView showZeros="0" workbookViewId="0" topLeftCell="A1">
      <pane xSplit="3" ySplit="7" topLeftCell="K10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5" sqref="Q5"/>
    </sheetView>
  </sheetViews>
  <sheetFormatPr defaultColWidth="9.33203125" defaultRowHeight="12.75"/>
  <cols>
    <col min="1" max="1" width="11.33203125" style="73" customWidth="1"/>
    <col min="2" max="2" width="12.66015625" style="73" hidden="1" customWidth="1"/>
    <col min="3" max="3" width="61.16015625" style="73" customWidth="1"/>
    <col min="4" max="4" width="19" style="73" customWidth="1"/>
    <col min="5" max="5" width="17.66015625" style="73" customWidth="1"/>
    <col min="6" max="6" width="18.66015625" style="73" customWidth="1"/>
    <col min="7" max="7" width="17.16015625" style="73" customWidth="1"/>
    <col min="8" max="8" width="12.16015625" style="73" customWidth="1"/>
    <col min="9" max="9" width="16.66015625" style="73" customWidth="1"/>
    <col min="10" max="10" width="18.33203125" style="73" customWidth="1"/>
    <col min="11" max="11" width="14.83203125" style="73" customWidth="1"/>
    <col min="12" max="12" width="13.33203125" style="73" customWidth="1"/>
    <col min="13" max="13" width="14.66015625" style="73" customWidth="1"/>
    <col min="14" max="15" width="16.66015625" style="73" customWidth="1"/>
    <col min="16" max="16" width="20.66015625" style="73" customWidth="1"/>
    <col min="17" max="17" width="20" style="146" customWidth="1"/>
    <col min="18" max="16384" width="10.83203125" style="73" customWidth="1"/>
  </cols>
  <sheetData>
    <row r="1" spans="9:17" ht="56.25" customHeight="1">
      <c r="I1" s="144"/>
      <c r="K1" s="145"/>
      <c r="L1" s="145"/>
      <c r="M1" s="145"/>
      <c r="N1" s="400" t="s">
        <v>0</v>
      </c>
      <c r="O1" s="400"/>
      <c r="P1" s="400"/>
      <c r="Q1" s="400"/>
    </row>
    <row r="2" spans="3:16" ht="24" customHeight="1">
      <c r="C2" s="426" t="s">
        <v>10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147"/>
    </row>
    <row r="3" spans="1:16" ht="42" customHeight="1">
      <c r="A3" s="440" t="s">
        <v>11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148"/>
    </row>
    <row r="4" ht="15" customHeight="1">
      <c r="P4" s="149" t="s">
        <v>402</v>
      </c>
    </row>
    <row r="5" spans="1:17" s="152" customFormat="1" ht="18" customHeight="1">
      <c r="A5" s="398" t="s">
        <v>403</v>
      </c>
      <c r="B5" s="398" t="s">
        <v>79</v>
      </c>
      <c r="C5" s="397" t="s">
        <v>404</v>
      </c>
      <c r="D5" s="430" t="s">
        <v>87</v>
      </c>
      <c r="E5" s="431"/>
      <c r="F5" s="431"/>
      <c r="G5" s="431"/>
      <c r="H5" s="432"/>
      <c r="I5" s="430" t="s">
        <v>405</v>
      </c>
      <c r="J5" s="431"/>
      <c r="K5" s="431"/>
      <c r="L5" s="431"/>
      <c r="M5" s="431"/>
      <c r="N5" s="431"/>
      <c r="O5" s="432"/>
      <c r="P5" s="437" t="s">
        <v>90</v>
      </c>
      <c r="Q5" s="151"/>
    </row>
    <row r="6" spans="1:17" s="152" customFormat="1" ht="16.5" customHeight="1">
      <c r="A6" s="399"/>
      <c r="B6" s="395"/>
      <c r="C6" s="428"/>
      <c r="D6" s="433" t="s">
        <v>90</v>
      </c>
      <c r="E6" s="433" t="s">
        <v>91</v>
      </c>
      <c r="F6" s="435" t="s">
        <v>92</v>
      </c>
      <c r="G6" s="436"/>
      <c r="H6" s="437" t="s">
        <v>93</v>
      </c>
      <c r="I6" s="433" t="s">
        <v>90</v>
      </c>
      <c r="J6" s="433" t="s">
        <v>91</v>
      </c>
      <c r="K6" s="435" t="s">
        <v>92</v>
      </c>
      <c r="L6" s="436"/>
      <c r="M6" s="437" t="s">
        <v>93</v>
      </c>
      <c r="N6" s="435" t="s">
        <v>92</v>
      </c>
      <c r="O6" s="436"/>
      <c r="P6" s="438"/>
      <c r="Q6" s="151"/>
    </row>
    <row r="7" spans="1:17" s="152" customFormat="1" ht="101.25" customHeight="1">
      <c r="A7" s="394"/>
      <c r="B7" s="396"/>
      <c r="C7" s="429"/>
      <c r="D7" s="434"/>
      <c r="E7" s="434"/>
      <c r="F7" s="150" t="s">
        <v>94</v>
      </c>
      <c r="G7" s="150" t="s">
        <v>95</v>
      </c>
      <c r="H7" s="439"/>
      <c r="I7" s="434"/>
      <c r="J7" s="434"/>
      <c r="K7" s="150" t="s">
        <v>94</v>
      </c>
      <c r="L7" s="150" t="s">
        <v>95</v>
      </c>
      <c r="M7" s="439"/>
      <c r="N7" s="153" t="s">
        <v>117</v>
      </c>
      <c r="O7" s="393" t="s">
        <v>406</v>
      </c>
      <c r="P7" s="439"/>
      <c r="Q7" s="151"/>
    </row>
    <row r="8" spans="1:17" s="23" customFormat="1" ht="12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0">
        <v>14</v>
      </c>
      <c r="O8" s="170">
        <v>15</v>
      </c>
      <c r="P8" s="170">
        <v>16</v>
      </c>
      <c r="Q8" s="171"/>
    </row>
    <row r="9" spans="1:17" s="155" customFormat="1" ht="15.75">
      <c r="A9" s="156" t="s">
        <v>407</v>
      </c>
      <c r="B9" s="157"/>
      <c r="C9" s="158" t="s">
        <v>408</v>
      </c>
      <c r="D9" s="159">
        <f aca="true" t="shared" si="0" ref="D9:I9">D10</f>
        <v>934876</v>
      </c>
      <c r="E9" s="159">
        <f t="shared" si="0"/>
        <v>934876</v>
      </c>
      <c r="F9" s="159">
        <f t="shared" si="0"/>
        <v>533784</v>
      </c>
      <c r="G9" s="159">
        <f t="shared" si="0"/>
        <v>89485</v>
      </c>
      <c r="H9" s="159">
        <f t="shared" si="0"/>
        <v>0</v>
      </c>
      <c r="I9" s="159">
        <f t="shared" si="0"/>
        <v>800</v>
      </c>
      <c r="J9" s="159">
        <f aca="true" t="shared" si="1" ref="J9:O9">J10</f>
        <v>800</v>
      </c>
      <c r="K9" s="159">
        <f t="shared" si="1"/>
        <v>0</v>
      </c>
      <c r="L9" s="159">
        <f t="shared" si="1"/>
        <v>0</v>
      </c>
      <c r="M9" s="159">
        <f t="shared" si="1"/>
        <v>0</v>
      </c>
      <c r="N9" s="159">
        <f t="shared" si="1"/>
        <v>0</v>
      </c>
      <c r="O9" s="159">
        <f t="shared" si="1"/>
        <v>0</v>
      </c>
      <c r="P9" s="159">
        <f>D9+I9</f>
        <v>935676</v>
      </c>
      <c r="Q9" s="154"/>
    </row>
    <row r="10" spans="1:17" s="155" customFormat="1" ht="15">
      <c r="A10" s="160" t="s">
        <v>409</v>
      </c>
      <c r="B10" s="161" t="s">
        <v>410</v>
      </c>
      <c r="C10" s="162" t="s">
        <v>411</v>
      </c>
      <c r="D10" s="230">
        <v>934876</v>
      </c>
      <c r="E10" s="163">
        <f>D10-H10</f>
        <v>934876</v>
      </c>
      <c r="F10" s="163">
        <v>533784</v>
      </c>
      <c r="G10" s="163">
        <v>89485</v>
      </c>
      <c r="H10" s="163"/>
      <c r="I10" s="230">
        <v>800</v>
      </c>
      <c r="J10" s="163">
        <f>I10-M10</f>
        <v>800</v>
      </c>
      <c r="K10" s="163"/>
      <c r="L10" s="163"/>
      <c r="M10" s="163"/>
      <c r="N10" s="163"/>
      <c r="O10" s="163"/>
      <c r="P10" s="231">
        <f aca="true" t="shared" si="2" ref="P10:P81">D10+I10</f>
        <v>935676</v>
      </c>
      <c r="Q10" s="154"/>
    </row>
    <row r="11" spans="1:17" s="155" customFormat="1" ht="15.75">
      <c r="A11" s="164" t="s">
        <v>412</v>
      </c>
      <c r="B11" s="165" t="s">
        <v>413</v>
      </c>
      <c r="C11" s="158" t="s">
        <v>414</v>
      </c>
      <c r="D11" s="159">
        <f aca="true" t="shared" si="3" ref="D11:I11">SUM(D12:D19)</f>
        <v>25649154</v>
      </c>
      <c r="E11" s="159">
        <f t="shared" si="3"/>
        <v>25649154</v>
      </c>
      <c r="F11" s="159">
        <f t="shared" si="3"/>
        <v>14939912</v>
      </c>
      <c r="G11" s="159">
        <f t="shared" si="3"/>
        <v>2874910</v>
      </c>
      <c r="H11" s="159">
        <f t="shared" si="3"/>
        <v>0</v>
      </c>
      <c r="I11" s="159">
        <f t="shared" si="3"/>
        <v>1415828</v>
      </c>
      <c r="J11" s="159">
        <f aca="true" t="shared" si="4" ref="J11:O11">SUM(J12:J19)</f>
        <v>514000</v>
      </c>
      <c r="K11" s="159">
        <f t="shared" si="4"/>
        <v>0</v>
      </c>
      <c r="L11" s="159">
        <f t="shared" si="4"/>
        <v>0</v>
      </c>
      <c r="M11" s="159">
        <f t="shared" si="4"/>
        <v>901828</v>
      </c>
      <c r="N11" s="159">
        <f t="shared" si="4"/>
        <v>876828</v>
      </c>
      <c r="O11" s="159">
        <f t="shared" si="4"/>
        <v>617431</v>
      </c>
      <c r="P11" s="159">
        <f t="shared" si="2"/>
        <v>27064982</v>
      </c>
      <c r="Q11" s="154"/>
    </row>
    <row r="12" spans="1:17" s="155" customFormat="1" ht="15">
      <c r="A12" s="160" t="s">
        <v>39</v>
      </c>
      <c r="B12" s="161"/>
      <c r="C12" s="162" t="s">
        <v>40</v>
      </c>
      <c r="D12" s="230">
        <v>23937219</v>
      </c>
      <c r="E12" s="163">
        <f aca="true" t="shared" si="5" ref="E12:E19">D12-H12</f>
        <v>23937219</v>
      </c>
      <c r="F12" s="163">
        <v>14075980</v>
      </c>
      <c r="G12" s="163">
        <v>2772392</v>
      </c>
      <c r="H12" s="163"/>
      <c r="I12" s="230">
        <v>1400828</v>
      </c>
      <c r="J12" s="163">
        <f aca="true" t="shared" si="6" ref="J12:J19">I12-M12</f>
        <v>509000</v>
      </c>
      <c r="K12" s="163"/>
      <c r="L12" s="163"/>
      <c r="M12" s="163">
        <v>891828</v>
      </c>
      <c r="N12" s="163">
        <v>876828</v>
      </c>
      <c r="O12" s="230">
        <v>617431</v>
      </c>
      <c r="P12" s="231">
        <f t="shared" si="2"/>
        <v>25338047</v>
      </c>
      <c r="Q12" s="154"/>
    </row>
    <row r="13" spans="1:17" s="155" customFormat="1" ht="15">
      <c r="A13" s="160" t="s">
        <v>45</v>
      </c>
      <c r="B13" s="161"/>
      <c r="C13" s="162" t="s">
        <v>243</v>
      </c>
      <c r="D13" s="230">
        <v>345550</v>
      </c>
      <c r="E13" s="163">
        <f t="shared" si="5"/>
        <v>345550</v>
      </c>
      <c r="F13" s="163"/>
      <c r="G13" s="163"/>
      <c r="H13" s="163"/>
      <c r="I13" s="230"/>
      <c r="J13" s="163"/>
      <c r="K13" s="163"/>
      <c r="L13" s="163"/>
      <c r="M13" s="163"/>
      <c r="N13" s="163"/>
      <c r="O13" s="163"/>
      <c r="P13" s="231">
        <f t="shared" si="2"/>
        <v>345550</v>
      </c>
      <c r="Q13" s="154"/>
    </row>
    <row r="14" spans="1:17" s="155" customFormat="1" ht="17.25" customHeight="1">
      <c r="A14" s="160" t="s">
        <v>415</v>
      </c>
      <c r="B14" s="161" t="s">
        <v>416</v>
      </c>
      <c r="C14" s="162" t="s">
        <v>417</v>
      </c>
      <c r="D14" s="230">
        <v>327142</v>
      </c>
      <c r="E14" s="163">
        <f t="shared" si="5"/>
        <v>327142</v>
      </c>
      <c r="F14" s="163">
        <v>224572</v>
      </c>
      <c r="G14" s="163">
        <v>13950</v>
      </c>
      <c r="H14" s="163"/>
      <c r="I14" s="230">
        <v>15000</v>
      </c>
      <c r="J14" s="163">
        <f t="shared" si="6"/>
        <v>5000</v>
      </c>
      <c r="K14" s="163"/>
      <c r="L14" s="163"/>
      <c r="M14" s="163">
        <v>10000</v>
      </c>
      <c r="N14" s="163"/>
      <c r="O14" s="163"/>
      <c r="P14" s="231">
        <f t="shared" si="2"/>
        <v>342142</v>
      </c>
      <c r="Q14" s="154"/>
    </row>
    <row r="15" spans="1:17" s="155" customFormat="1" ht="17.25" customHeight="1">
      <c r="A15" s="160" t="s">
        <v>418</v>
      </c>
      <c r="B15" s="161" t="s">
        <v>419</v>
      </c>
      <c r="C15" s="162" t="s">
        <v>420</v>
      </c>
      <c r="D15" s="230">
        <v>477218</v>
      </c>
      <c r="E15" s="163">
        <f t="shared" si="5"/>
        <v>477218</v>
      </c>
      <c r="F15" s="163">
        <v>313883</v>
      </c>
      <c r="G15" s="163">
        <v>16185</v>
      </c>
      <c r="H15" s="163"/>
      <c r="I15" s="230"/>
      <c r="J15" s="163"/>
      <c r="K15" s="163"/>
      <c r="L15" s="163"/>
      <c r="M15" s="163"/>
      <c r="N15" s="163"/>
      <c r="O15" s="163"/>
      <c r="P15" s="231">
        <f t="shared" si="2"/>
        <v>477218</v>
      </c>
      <c r="Q15" s="154"/>
    </row>
    <row r="16" spans="1:17" s="155" customFormat="1" ht="18" customHeight="1">
      <c r="A16" s="160" t="s">
        <v>41</v>
      </c>
      <c r="B16" s="161"/>
      <c r="C16" s="162" t="s">
        <v>42</v>
      </c>
      <c r="D16" s="230">
        <v>476729</v>
      </c>
      <c r="E16" s="163">
        <f t="shared" si="5"/>
        <v>476729</v>
      </c>
      <c r="F16" s="163">
        <v>270731</v>
      </c>
      <c r="G16" s="163">
        <v>72383</v>
      </c>
      <c r="H16" s="163"/>
      <c r="I16" s="230"/>
      <c r="J16" s="163"/>
      <c r="K16" s="163"/>
      <c r="L16" s="163"/>
      <c r="M16" s="163"/>
      <c r="N16" s="163"/>
      <c r="O16" s="163"/>
      <c r="P16" s="231">
        <f t="shared" si="2"/>
        <v>476729</v>
      </c>
      <c r="Q16" s="154"/>
    </row>
    <row r="17" spans="1:17" s="155" customFormat="1" ht="17.25" customHeight="1">
      <c r="A17" s="160" t="s">
        <v>43</v>
      </c>
      <c r="B17" s="161"/>
      <c r="C17" s="162" t="s">
        <v>215</v>
      </c>
      <c r="D17" s="230">
        <v>76246</v>
      </c>
      <c r="E17" s="163">
        <f t="shared" si="5"/>
        <v>76246</v>
      </c>
      <c r="F17" s="163">
        <v>54746</v>
      </c>
      <c r="G17" s="163"/>
      <c r="H17" s="163"/>
      <c r="I17" s="230"/>
      <c r="J17" s="163">
        <f t="shared" si="6"/>
        <v>0</v>
      </c>
      <c r="K17" s="163"/>
      <c r="L17" s="163"/>
      <c r="M17" s="163"/>
      <c r="N17" s="163"/>
      <c r="O17" s="163"/>
      <c r="P17" s="231">
        <f t="shared" si="2"/>
        <v>76246</v>
      </c>
      <c r="Q17" s="154"/>
    </row>
    <row r="18" spans="1:17" s="155" customFormat="1" ht="15" hidden="1">
      <c r="A18" s="160" t="s">
        <v>421</v>
      </c>
      <c r="B18" s="161" t="s">
        <v>419</v>
      </c>
      <c r="C18" s="162" t="s">
        <v>422</v>
      </c>
      <c r="D18" s="230"/>
      <c r="E18" s="163">
        <f t="shared" si="5"/>
        <v>0</v>
      </c>
      <c r="F18" s="163"/>
      <c r="G18" s="163"/>
      <c r="H18" s="163"/>
      <c r="I18" s="230"/>
      <c r="J18" s="163">
        <f t="shared" si="6"/>
        <v>0</v>
      </c>
      <c r="K18" s="163"/>
      <c r="L18" s="163"/>
      <c r="M18" s="163"/>
      <c r="N18" s="163"/>
      <c r="O18" s="163"/>
      <c r="P18" s="231">
        <f t="shared" si="2"/>
        <v>0</v>
      </c>
      <c r="Q18" s="154"/>
    </row>
    <row r="19" spans="1:17" s="155" customFormat="1" ht="23.25" customHeight="1">
      <c r="A19" s="160" t="s">
        <v>44</v>
      </c>
      <c r="B19" s="161"/>
      <c r="C19" s="162" t="s">
        <v>219</v>
      </c>
      <c r="D19" s="230">
        <v>9050</v>
      </c>
      <c r="E19" s="163">
        <f t="shared" si="5"/>
        <v>9050</v>
      </c>
      <c r="F19" s="163"/>
      <c r="G19" s="163"/>
      <c r="H19" s="163"/>
      <c r="I19" s="230"/>
      <c r="J19" s="163">
        <f t="shared" si="6"/>
        <v>0</v>
      </c>
      <c r="K19" s="163"/>
      <c r="L19" s="163"/>
      <c r="M19" s="163"/>
      <c r="N19" s="163"/>
      <c r="O19" s="163"/>
      <c r="P19" s="231">
        <f t="shared" si="2"/>
        <v>9050</v>
      </c>
      <c r="Q19" s="154"/>
    </row>
    <row r="20" spans="1:17" s="155" customFormat="1" ht="15.75">
      <c r="A20" s="164" t="s">
        <v>423</v>
      </c>
      <c r="B20" s="165" t="s">
        <v>413</v>
      </c>
      <c r="C20" s="158" t="s">
        <v>424</v>
      </c>
      <c r="D20" s="159">
        <f>SUM(D21:D23)</f>
        <v>19780730</v>
      </c>
      <c r="E20" s="159">
        <f aca="true" t="shared" si="7" ref="E20:O20">SUM(E21:E23)</f>
        <v>19780730</v>
      </c>
      <c r="F20" s="159">
        <f t="shared" si="7"/>
        <v>8927500</v>
      </c>
      <c r="G20" s="159">
        <f t="shared" si="7"/>
        <v>1977688</v>
      </c>
      <c r="H20" s="159">
        <f t="shared" si="7"/>
        <v>0</v>
      </c>
      <c r="I20" s="159">
        <f t="shared" si="7"/>
        <v>165700</v>
      </c>
      <c r="J20" s="159">
        <f t="shared" si="7"/>
        <v>117600</v>
      </c>
      <c r="K20" s="159">
        <f t="shared" si="7"/>
        <v>40000</v>
      </c>
      <c r="L20" s="159">
        <f t="shared" si="7"/>
        <v>0</v>
      </c>
      <c r="M20" s="159">
        <f t="shared" si="7"/>
        <v>48100</v>
      </c>
      <c r="N20" s="159">
        <f t="shared" si="7"/>
        <v>48100</v>
      </c>
      <c r="O20" s="159">
        <f t="shared" si="7"/>
        <v>48000</v>
      </c>
      <c r="P20" s="159">
        <f t="shared" si="2"/>
        <v>19946430</v>
      </c>
      <c r="Q20" s="154"/>
    </row>
    <row r="21" spans="1:17" s="155" customFormat="1" ht="15">
      <c r="A21" s="160" t="s">
        <v>425</v>
      </c>
      <c r="B21" s="161" t="s">
        <v>426</v>
      </c>
      <c r="C21" s="162" t="s">
        <v>427</v>
      </c>
      <c r="D21" s="230">
        <v>14752075</v>
      </c>
      <c r="E21" s="163">
        <f>D21-H21</f>
        <v>14752075</v>
      </c>
      <c r="F21" s="163">
        <v>8927500</v>
      </c>
      <c r="G21" s="163">
        <v>1977688</v>
      </c>
      <c r="H21" s="163"/>
      <c r="I21" s="230">
        <v>142700</v>
      </c>
      <c r="J21" s="163">
        <f>I21-M21</f>
        <v>107600</v>
      </c>
      <c r="K21" s="163">
        <v>40000</v>
      </c>
      <c r="L21" s="163"/>
      <c r="M21" s="163">
        <v>35100</v>
      </c>
      <c r="N21" s="163">
        <v>35100</v>
      </c>
      <c r="O21" s="230">
        <v>35000</v>
      </c>
      <c r="P21" s="231">
        <f t="shared" si="2"/>
        <v>14894775</v>
      </c>
      <c r="Q21" s="154"/>
    </row>
    <row r="22" spans="1:17" ht="13.5" customHeight="1">
      <c r="A22" s="160" t="s">
        <v>443</v>
      </c>
      <c r="B22" s="161"/>
      <c r="C22" s="162" t="s">
        <v>172</v>
      </c>
      <c r="D22" s="230">
        <v>4731155</v>
      </c>
      <c r="E22" s="163">
        <f>D22-H22</f>
        <v>4731155</v>
      </c>
      <c r="F22" s="163"/>
      <c r="G22" s="163"/>
      <c r="H22" s="163"/>
      <c r="I22" s="230">
        <v>23000</v>
      </c>
      <c r="J22" s="163">
        <f>I22-M22</f>
        <v>10000</v>
      </c>
      <c r="K22" s="163"/>
      <c r="L22" s="163"/>
      <c r="M22" s="163">
        <v>13000</v>
      </c>
      <c r="N22" s="163">
        <v>13000</v>
      </c>
      <c r="O22" s="163">
        <v>13000</v>
      </c>
      <c r="P22" s="231">
        <f t="shared" si="2"/>
        <v>4754155</v>
      </c>
      <c r="Q22" s="154"/>
    </row>
    <row r="23" spans="1:17" ht="28.5" customHeight="1">
      <c r="A23" s="160" t="s">
        <v>444</v>
      </c>
      <c r="B23" s="161"/>
      <c r="C23" s="162" t="s">
        <v>445</v>
      </c>
      <c r="D23" s="230">
        <v>297500</v>
      </c>
      <c r="E23" s="163">
        <f>D23-H23</f>
        <v>297500</v>
      </c>
      <c r="F23" s="163"/>
      <c r="G23" s="163"/>
      <c r="H23" s="163"/>
      <c r="I23" s="172"/>
      <c r="J23" s="163">
        <f>I23-M23</f>
        <v>0</v>
      </c>
      <c r="K23" s="163"/>
      <c r="L23" s="163"/>
      <c r="M23" s="163"/>
      <c r="N23" s="163"/>
      <c r="O23" s="163"/>
      <c r="P23" s="231">
        <f t="shared" si="2"/>
        <v>297500</v>
      </c>
      <c r="Q23" s="154"/>
    </row>
    <row r="24" spans="1:17" ht="15.75">
      <c r="A24" s="164" t="s">
        <v>428</v>
      </c>
      <c r="B24" s="165" t="s">
        <v>413</v>
      </c>
      <c r="C24" s="158" t="s">
        <v>429</v>
      </c>
      <c r="D24" s="159">
        <f>SUM(D25:D61)</f>
        <v>25106085.830000002</v>
      </c>
      <c r="E24" s="159">
        <f aca="true" t="shared" si="8" ref="E24:O24">SUM(E25:E61)</f>
        <v>25106085.830000002</v>
      </c>
      <c r="F24" s="159">
        <f t="shared" si="8"/>
        <v>2436908</v>
      </c>
      <c r="G24" s="159">
        <f t="shared" si="8"/>
        <v>219366</v>
      </c>
      <c r="H24" s="159">
        <f t="shared" si="8"/>
        <v>0</v>
      </c>
      <c r="I24" s="159">
        <f t="shared" si="8"/>
        <v>318000</v>
      </c>
      <c r="J24" s="159">
        <f t="shared" si="8"/>
        <v>292000</v>
      </c>
      <c r="K24" s="159">
        <f t="shared" si="8"/>
        <v>22000</v>
      </c>
      <c r="L24" s="159">
        <f t="shared" si="8"/>
        <v>0</v>
      </c>
      <c r="M24" s="159">
        <f t="shared" si="8"/>
        <v>26000</v>
      </c>
      <c r="N24" s="159">
        <f t="shared" si="8"/>
        <v>20000</v>
      </c>
      <c r="O24" s="159">
        <f t="shared" si="8"/>
        <v>20000</v>
      </c>
      <c r="P24" s="159">
        <f t="shared" si="2"/>
        <v>25424085.830000002</v>
      </c>
      <c r="Q24" s="154"/>
    </row>
    <row r="25" spans="1:17" s="185" customFormat="1" ht="53.25" customHeight="1">
      <c r="A25" s="64" t="s">
        <v>244</v>
      </c>
      <c r="B25" s="64" t="s">
        <v>245</v>
      </c>
      <c r="C25" s="94" t="s">
        <v>246</v>
      </c>
      <c r="D25" s="230">
        <v>568124.58</v>
      </c>
      <c r="E25" s="230">
        <f>D25-H25</f>
        <v>568124.58</v>
      </c>
      <c r="F25" s="230"/>
      <c r="G25" s="230"/>
      <c r="H25" s="230"/>
      <c r="I25" s="230"/>
      <c r="J25" s="230">
        <f>I25-M25</f>
        <v>0</v>
      </c>
      <c r="K25" s="230"/>
      <c r="L25" s="230"/>
      <c r="M25" s="230"/>
      <c r="N25" s="230"/>
      <c r="O25" s="230"/>
      <c r="P25" s="231">
        <f t="shared" si="2"/>
        <v>568124.58</v>
      </c>
      <c r="Q25" s="184"/>
    </row>
    <row r="26" spans="1:17" s="185" customFormat="1" ht="57" customHeight="1">
      <c r="A26" s="64" t="s">
        <v>247</v>
      </c>
      <c r="B26" s="64" t="s">
        <v>245</v>
      </c>
      <c r="C26" s="94" t="s">
        <v>246</v>
      </c>
      <c r="D26" s="230">
        <v>470600.62</v>
      </c>
      <c r="E26" s="230">
        <f aca="true" t="shared" si="9" ref="E26:E61">D26-H26</f>
        <v>470600.62</v>
      </c>
      <c r="F26" s="230"/>
      <c r="G26" s="230"/>
      <c r="H26" s="230"/>
      <c r="I26" s="230"/>
      <c r="J26" s="230">
        <f aca="true" t="shared" si="10" ref="J26:J61">I26-M26</f>
        <v>0</v>
      </c>
      <c r="K26" s="230"/>
      <c r="L26" s="230"/>
      <c r="M26" s="230"/>
      <c r="N26" s="230"/>
      <c r="O26" s="230"/>
      <c r="P26" s="231">
        <f t="shared" si="2"/>
        <v>470600.62</v>
      </c>
      <c r="Q26" s="184"/>
    </row>
    <row r="27" spans="1:17" s="185" customFormat="1" ht="51" customHeight="1">
      <c r="A27" s="64" t="s">
        <v>248</v>
      </c>
      <c r="B27" s="64" t="s">
        <v>245</v>
      </c>
      <c r="C27" s="94" t="s">
        <v>249</v>
      </c>
      <c r="D27" s="230"/>
      <c r="E27" s="230">
        <f t="shared" si="9"/>
        <v>0</v>
      </c>
      <c r="F27" s="230"/>
      <c r="G27" s="230"/>
      <c r="H27" s="230"/>
      <c r="I27" s="230">
        <v>20000</v>
      </c>
      <c r="J27" s="230">
        <f t="shared" si="10"/>
        <v>0</v>
      </c>
      <c r="K27" s="230"/>
      <c r="L27" s="230"/>
      <c r="M27" s="230">
        <v>20000</v>
      </c>
      <c r="N27" s="230">
        <v>20000</v>
      </c>
      <c r="O27" s="230">
        <v>20000</v>
      </c>
      <c r="P27" s="231">
        <f t="shared" si="2"/>
        <v>20000</v>
      </c>
      <c r="Q27" s="184"/>
    </row>
    <row r="28" spans="1:17" s="185" customFormat="1" ht="57" customHeight="1">
      <c r="A28" s="64" t="s">
        <v>250</v>
      </c>
      <c r="B28" s="64" t="s">
        <v>245</v>
      </c>
      <c r="C28" s="94" t="s">
        <v>251</v>
      </c>
      <c r="D28" s="230">
        <v>46463.71</v>
      </c>
      <c r="E28" s="230">
        <f t="shared" si="9"/>
        <v>46463.71</v>
      </c>
      <c r="F28" s="230"/>
      <c r="G28" s="230"/>
      <c r="H28" s="230"/>
      <c r="I28" s="230"/>
      <c r="J28" s="230">
        <f t="shared" si="10"/>
        <v>0</v>
      </c>
      <c r="K28" s="230"/>
      <c r="L28" s="230"/>
      <c r="M28" s="230"/>
      <c r="N28" s="230"/>
      <c r="O28" s="230"/>
      <c r="P28" s="231">
        <f t="shared" si="2"/>
        <v>46463.71</v>
      </c>
      <c r="Q28" s="184"/>
    </row>
    <row r="29" spans="1:17" s="185" customFormat="1" ht="58.5" customHeight="1">
      <c r="A29" s="64" t="s">
        <v>252</v>
      </c>
      <c r="B29" s="64" t="s">
        <v>245</v>
      </c>
      <c r="C29" s="94" t="s">
        <v>251</v>
      </c>
      <c r="D29" s="230">
        <v>1861.2</v>
      </c>
      <c r="E29" s="230">
        <f t="shared" si="9"/>
        <v>1861.2</v>
      </c>
      <c r="F29" s="230"/>
      <c r="G29" s="230"/>
      <c r="H29" s="230"/>
      <c r="I29" s="230"/>
      <c r="J29" s="230">
        <f t="shared" si="10"/>
        <v>0</v>
      </c>
      <c r="K29" s="230"/>
      <c r="L29" s="230"/>
      <c r="M29" s="230"/>
      <c r="N29" s="230"/>
      <c r="O29" s="230"/>
      <c r="P29" s="231">
        <f t="shared" si="2"/>
        <v>1861.2</v>
      </c>
      <c r="Q29" s="184"/>
    </row>
    <row r="30" spans="1:17" s="185" customFormat="1" ht="57" customHeight="1">
      <c r="A30" s="64" t="s">
        <v>253</v>
      </c>
      <c r="B30" s="64" t="s">
        <v>254</v>
      </c>
      <c r="C30" s="94" t="s">
        <v>255</v>
      </c>
      <c r="D30" s="230">
        <v>30449.48</v>
      </c>
      <c r="E30" s="230">
        <f t="shared" si="9"/>
        <v>30449.48</v>
      </c>
      <c r="F30" s="230"/>
      <c r="G30" s="230"/>
      <c r="H30" s="230"/>
      <c r="I30" s="230"/>
      <c r="J30" s="230">
        <f t="shared" si="10"/>
        <v>0</v>
      </c>
      <c r="K30" s="230"/>
      <c r="L30" s="230"/>
      <c r="M30" s="230"/>
      <c r="N30" s="230"/>
      <c r="O30" s="230"/>
      <c r="P30" s="231">
        <f t="shared" si="2"/>
        <v>30449.48</v>
      </c>
      <c r="Q30" s="184"/>
    </row>
    <row r="31" spans="1:17" s="185" customFormat="1" ht="58.5" customHeight="1">
      <c r="A31" s="64" t="s">
        <v>256</v>
      </c>
      <c r="B31" s="64" t="s">
        <v>254</v>
      </c>
      <c r="C31" s="94" t="s">
        <v>257</v>
      </c>
      <c r="D31" s="230">
        <v>19852.79</v>
      </c>
      <c r="E31" s="230">
        <f t="shared" si="9"/>
        <v>19852.79</v>
      </c>
      <c r="F31" s="230"/>
      <c r="G31" s="230"/>
      <c r="H31" s="230"/>
      <c r="I31" s="230"/>
      <c r="J31" s="230">
        <f t="shared" si="10"/>
        <v>0</v>
      </c>
      <c r="K31" s="230"/>
      <c r="L31" s="230"/>
      <c r="M31" s="230"/>
      <c r="N31" s="230"/>
      <c r="O31" s="230"/>
      <c r="P31" s="231">
        <f t="shared" si="2"/>
        <v>19852.79</v>
      </c>
      <c r="Q31" s="184"/>
    </row>
    <row r="32" spans="1:17" s="185" customFormat="1" ht="62.25" customHeight="1">
      <c r="A32" s="64" t="s">
        <v>258</v>
      </c>
      <c r="B32" s="64" t="s">
        <v>254</v>
      </c>
      <c r="C32" s="94" t="s">
        <v>259</v>
      </c>
      <c r="D32" s="230">
        <v>1000</v>
      </c>
      <c r="E32" s="230">
        <f t="shared" si="9"/>
        <v>1000</v>
      </c>
      <c r="F32" s="230"/>
      <c r="G32" s="230"/>
      <c r="H32" s="230"/>
      <c r="I32" s="230"/>
      <c r="J32" s="230">
        <f t="shared" si="10"/>
        <v>0</v>
      </c>
      <c r="K32" s="230"/>
      <c r="L32" s="230"/>
      <c r="M32" s="230"/>
      <c r="N32" s="230"/>
      <c r="O32" s="230"/>
      <c r="P32" s="231">
        <f t="shared" si="2"/>
        <v>1000</v>
      </c>
      <c r="Q32" s="184"/>
    </row>
    <row r="33" spans="1:17" s="185" customFormat="1" ht="59.25" customHeight="1">
      <c r="A33" s="64" t="s">
        <v>260</v>
      </c>
      <c r="B33" s="64" t="s">
        <v>254</v>
      </c>
      <c r="C33" s="94" t="s">
        <v>261</v>
      </c>
      <c r="D33" s="230">
        <v>145222.96</v>
      </c>
      <c r="E33" s="230">
        <f t="shared" si="9"/>
        <v>145222.96</v>
      </c>
      <c r="F33" s="230"/>
      <c r="G33" s="230"/>
      <c r="H33" s="230"/>
      <c r="I33" s="230"/>
      <c r="J33" s="230">
        <f t="shared" si="10"/>
        <v>0</v>
      </c>
      <c r="K33" s="230"/>
      <c r="L33" s="230"/>
      <c r="M33" s="230"/>
      <c r="N33" s="230"/>
      <c r="O33" s="230"/>
      <c r="P33" s="231">
        <f t="shared" si="2"/>
        <v>145222.96</v>
      </c>
      <c r="Q33" s="184"/>
    </row>
    <row r="34" spans="1:17" s="185" customFormat="1" ht="57.75" customHeight="1">
      <c r="A34" s="64" t="s">
        <v>262</v>
      </c>
      <c r="B34" s="64" t="s">
        <v>254</v>
      </c>
      <c r="C34" s="94" t="s">
        <v>261</v>
      </c>
      <c r="D34" s="230">
        <v>196899.41</v>
      </c>
      <c r="E34" s="230">
        <f t="shared" si="9"/>
        <v>196899.41</v>
      </c>
      <c r="F34" s="230"/>
      <c r="G34" s="230"/>
      <c r="H34" s="230"/>
      <c r="I34" s="230"/>
      <c r="J34" s="230">
        <f t="shared" si="10"/>
        <v>0</v>
      </c>
      <c r="K34" s="230"/>
      <c r="L34" s="230"/>
      <c r="M34" s="230"/>
      <c r="N34" s="230"/>
      <c r="O34" s="230"/>
      <c r="P34" s="231">
        <f t="shared" si="2"/>
        <v>196899.41</v>
      </c>
      <c r="Q34" s="184"/>
    </row>
    <row r="35" spans="1:17" s="185" customFormat="1" ht="30" customHeight="1">
      <c r="A35" s="64" t="s">
        <v>263</v>
      </c>
      <c r="B35" s="64" t="s">
        <v>254</v>
      </c>
      <c r="C35" s="94" t="s">
        <v>264</v>
      </c>
      <c r="D35" s="230">
        <v>13000</v>
      </c>
      <c r="E35" s="230">
        <f t="shared" si="9"/>
        <v>13000</v>
      </c>
      <c r="F35" s="230"/>
      <c r="G35" s="230"/>
      <c r="H35" s="230"/>
      <c r="I35" s="230"/>
      <c r="J35" s="230">
        <f t="shared" si="10"/>
        <v>0</v>
      </c>
      <c r="K35" s="230"/>
      <c r="L35" s="230"/>
      <c r="M35" s="230"/>
      <c r="N35" s="230"/>
      <c r="O35" s="230"/>
      <c r="P35" s="231">
        <f t="shared" si="2"/>
        <v>13000</v>
      </c>
      <c r="Q35" s="184"/>
    </row>
    <row r="36" spans="1:17" s="185" customFormat="1" ht="18" customHeight="1">
      <c r="A36" s="64" t="s">
        <v>265</v>
      </c>
      <c r="B36" s="64" t="s">
        <v>254</v>
      </c>
      <c r="C36" s="94" t="s">
        <v>266</v>
      </c>
      <c r="D36" s="230">
        <v>65000</v>
      </c>
      <c r="E36" s="230">
        <f t="shared" si="9"/>
        <v>65000</v>
      </c>
      <c r="F36" s="230"/>
      <c r="G36" s="230"/>
      <c r="H36" s="230"/>
      <c r="I36" s="230"/>
      <c r="J36" s="230">
        <f t="shared" si="10"/>
        <v>0</v>
      </c>
      <c r="K36" s="230"/>
      <c r="L36" s="230"/>
      <c r="M36" s="230"/>
      <c r="N36" s="230"/>
      <c r="O36" s="230"/>
      <c r="P36" s="231">
        <f t="shared" si="2"/>
        <v>65000</v>
      </c>
      <c r="Q36" s="184"/>
    </row>
    <row r="37" spans="1:17" s="185" customFormat="1" ht="60.75" customHeight="1">
      <c r="A37" s="64" t="s">
        <v>267</v>
      </c>
      <c r="B37" s="64" t="s">
        <v>254</v>
      </c>
      <c r="C37" s="94" t="s">
        <v>268</v>
      </c>
      <c r="D37" s="230">
        <v>114061.02</v>
      </c>
      <c r="E37" s="230">
        <f t="shared" si="9"/>
        <v>114061.02</v>
      </c>
      <c r="F37" s="230"/>
      <c r="G37" s="230"/>
      <c r="H37" s="230"/>
      <c r="I37" s="230"/>
      <c r="J37" s="230">
        <f t="shared" si="10"/>
        <v>0</v>
      </c>
      <c r="K37" s="230"/>
      <c r="L37" s="230"/>
      <c r="M37" s="230"/>
      <c r="N37" s="230"/>
      <c r="O37" s="230"/>
      <c r="P37" s="231">
        <f t="shared" si="2"/>
        <v>114061.02</v>
      </c>
      <c r="Q37" s="184"/>
    </row>
    <row r="38" spans="1:17" ht="57.75" customHeight="1">
      <c r="A38" s="64" t="s">
        <v>269</v>
      </c>
      <c r="B38" s="64" t="s">
        <v>254</v>
      </c>
      <c r="C38" s="94" t="s">
        <v>268</v>
      </c>
      <c r="D38" s="230">
        <v>95025.46</v>
      </c>
      <c r="E38" s="230">
        <f t="shared" si="9"/>
        <v>95025.46</v>
      </c>
      <c r="F38" s="163"/>
      <c r="G38" s="163"/>
      <c r="H38" s="163"/>
      <c r="I38" s="230"/>
      <c r="J38" s="230">
        <f t="shared" si="10"/>
        <v>0</v>
      </c>
      <c r="K38" s="163"/>
      <c r="L38" s="163"/>
      <c r="M38" s="163"/>
      <c r="N38" s="163"/>
      <c r="O38" s="163"/>
      <c r="P38" s="231">
        <f t="shared" si="2"/>
        <v>95025.46</v>
      </c>
      <c r="Q38" s="154"/>
    </row>
    <row r="39" spans="1:17" ht="15.75">
      <c r="A39" s="64" t="s">
        <v>270</v>
      </c>
      <c r="B39" s="64" t="s">
        <v>230</v>
      </c>
      <c r="C39" s="94" t="s">
        <v>271</v>
      </c>
      <c r="D39" s="230">
        <v>80289.12</v>
      </c>
      <c r="E39" s="230">
        <f t="shared" si="9"/>
        <v>80289.12</v>
      </c>
      <c r="F39" s="163"/>
      <c r="G39" s="163"/>
      <c r="H39" s="163"/>
      <c r="I39" s="172"/>
      <c r="J39" s="172">
        <f t="shared" si="10"/>
        <v>0</v>
      </c>
      <c r="K39" s="163"/>
      <c r="L39" s="163"/>
      <c r="M39" s="163"/>
      <c r="N39" s="163"/>
      <c r="O39" s="163"/>
      <c r="P39" s="231">
        <f t="shared" si="2"/>
        <v>80289.12</v>
      </c>
      <c r="Q39" s="154"/>
    </row>
    <row r="40" spans="1:17" ht="15.75">
      <c r="A40" s="64" t="s">
        <v>272</v>
      </c>
      <c r="B40" s="64" t="s">
        <v>230</v>
      </c>
      <c r="C40" s="94" t="s">
        <v>273</v>
      </c>
      <c r="D40" s="230">
        <v>67178.07</v>
      </c>
      <c r="E40" s="230">
        <f t="shared" si="9"/>
        <v>67178.07</v>
      </c>
      <c r="F40" s="163"/>
      <c r="G40" s="163"/>
      <c r="H40" s="163"/>
      <c r="I40" s="172"/>
      <c r="J40" s="172">
        <f t="shared" si="10"/>
        <v>0</v>
      </c>
      <c r="K40" s="163"/>
      <c r="L40" s="163"/>
      <c r="M40" s="163"/>
      <c r="N40" s="163"/>
      <c r="O40" s="163"/>
      <c r="P40" s="231">
        <f t="shared" si="2"/>
        <v>67178.07</v>
      </c>
      <c r="Q40" s="154"/>
    </row>
    <row r="41" spans="1:17" ht="15.75">
      <c r="A41" s="64" t="s">
        <v>274</v>
      </c>
      <c r="B41" s="64" t="s">
        <v>230</v>
      </c>
      <c r="C41" s="94" t="s">
        <v>275</v>
      </c>
      <c r="D41" s="230">
        <v>5358004.43</v>
      </c>
      <c r="E41" s="230">
        <f t="shared" si="9"/>
        <v>5358004.43</v>
      </c>
      <c r="F41" s="163"/>
      <c r="G41" s="163"/>
      <c r="H41" s="163"/>
      <c r="I41" s="172"/>
      <c r="J41" s="172">
        <f t="shared" si="10"/>
        <v>0</v>
      </c>
      <c r="K41" s="163"/>
      <c r="L41" s="163"/>
      <c r="M41" s="163"/>
      <c r="N41" s="163"/>
      <c r="O41" s="163"/>
      <c r="P41" s="231">
        <f t="shared" si="2"/>
        <v>5358004.43</v>
      </c>
      <c r="Q41" s="154"/>
    </row>
    <row r="42" spans="1:17" ht="25.5">
      <c r="A42" s="64" t="s">
        <v>276</v>
      </c>
      <c r="B42" s="64" t="s">
        <v>230</v>
      </c>
      <c r="C42" s="94" t="s">
        <v>277</v>
      </c>
      <c r="D42" s="230">
        <v>458469.58</v>
      </c>
      <c r="E42" s="230">
        <f t="shared" si="9"/>
        <v>458469.58</v>
      </c>
      <c r="F42" s="163"/>
      <c r="G42" s="163"/>
      <c r="H42" s="163"/>
      <c r="I42" s="172"/>
      <c r="J42" s="172">
        <f t="shared" si="10"/>
        <v>0</v>
      </c>
      <c r="K42" s="163"/>
      <c r="L42" s="163"/>
      <c r="M42" s="163"/>
      <c r="N42" s="163"/>
      <c r="O42" s="163"/>
      <c r="P42" s="231">
        <f t="shared" si="2"/>
        <v>458469.58</v>
      </c>
      <c r="Q42" s="154"/>
    </row>
    <row r="43" spans="1:17" ht="15.75">
      <c r="A43" s="64" t="s">
        <v>278</v>
      </c>
      <c r="B43" s="64"/>
      <c r="C43" s="94" t="s">
        <v>279</v>
      </c>
      <c r="D43" s="230">
        <v>1413170.22</v>
      </c>
      <c r="E43" s="230">
        <f t="shared" si="9"/>
        <v>1413170.22</v>
      </c>
      <c r="F43" s="163"/>
      <c r="G43" s="163"/>
      <c r="H43" s="163"/>
      <c r="I43" s="172"/>
      <c r="J43" s="172">
        <f t="shared" si="10"/>
        <v>0</v>
      </c>
      <c r="K43" s="163"/>
      <c r="L43" s="163"/>
      <c r="M43" s="163"/>
      <c r="N43" s="163"/>
      <c r="O43" s="163"/>
      <c r="P43" s="231">
        <f t="shared" si="2"/>
        <v>1413170.22</v>
      </c>
      <c r="Q43" s="154"/>
    </row>
    <row r="44" spans="1:17" ht="18.75" customHeight="1">
      <c r="A44" s="64" t="s">
        <v>280</v>
      </c>
      <c r="B44" s="64" t="s">
        <v>230</v>
      </c>
      <c r="C44" s="94" t="s">
        <v>281</v>
      </c>
      <c r="D44" s="230">
        <v>77512.38</v>
      </c>
      <c r="E44" s="230">
        <f t="shared" si="9"/>
        <v>77512.38</v>
      </c>
      <c r="F44" s="163"/>
      <c r="G44" s="163"/>
      <c r="H44" s="163"/>
      <c r="I44" s="172"/>
      <c r="J44" s="172">
        <f t="shared" si="10"/>
        <v>0</v>
      </c>
      <c r="K44" s="163"/>
      <c r="L44" s="163"/>
      <c r="M44" s="163"/>
      <c r="N44" s="163"/>
      <c r="O44" s="163"/>
      <c r="P44" s="231">
        <f t="shared" si="2"/>
        <v>77512.38</v>
      </c>
      <c r="Q44" s="154"/>
    </row>
    <row r="45" spans="1:17" ht="19.5" customHeight="1">
      <c r="A45" s="64" t="s">
        <v>282</v>
      </c>
      <c r="B45" s="64" t="s">
        <v>230</v>
      </c>
      <c r="C45" s="94" t="s">
        <v>283</v>
      </c>
      <c r="D45" s="230">
        <v>3750084.87</v>
      </c>
      <c r="E45" s="230">
        <f t="shared" si="9"/>
        <v>3750084.87</v>
      </c>
      <c r="F45" s="163"/>
      <c r="G45" s="163"/>
      <c r="H45" s="163"/>
      <c r="I45" s="172"/>
      <c r="J45" s="172">
        <f t="shared" si="10"/>
        <v>0</v>
      </c>
      <c r="K45" s="163"/>
      <c r="L45" s="163"/>
      <c r="M45" s="163"/>
      <c r="N45" s="163"/>
      <c r="O45" s="163"/>
      <c r="P45" s="231">
        <f t="shared" si="2"/>
        <v>3750084.87</v>
      </c>
      <c r="Q45" s="154"/>
    </row>
    <row r="46" spans="1:17" ht="25.5">
      <c r="A46" s="64" t="s">
        <v>284</v>
      </c>
      <c r="B46" s="64" t="s">
        <v>125</v>
      </c>
      <c r="C46" s="94" t="s">
        <v>285</v>
      </c>
      <c r="D46" s="230">
        <v>2051563.25</v>
      </c>
      <c r="E46" s="230">
        <f t="shared" si="9"/>
        <v>2051563.25</v>
      </c>
      <c r="F46" s="163"/>
      <c r="G46" s="163"/>
      <c r="H46" s="163"/>
      <c r="I46" s="172"/>
      <c r="J46" s="172">
        <f t="shared" si="10"/>
        <v>0</v>
      </c>
      <c r="K46" s="163"/>
      <c r="L46" s="163"/>
      <c r="M46" s="163"/>
      <c r="N46" s="163"/>
      <c r="O46" s="163"/>
      <c r="P46" s="231">
        <f t="shared" si="2"/>
        <v>2051563.25</v>
      </c>
      <c r="Q46" s="154"/>
    </row>
    <row r="47" spans="1:17" ht="38.25">
      <c r="A47" s="64" t="s">
        <v>286</v>
      </c>
      <c r="B47" s="64" t="s">
        <v>125</v>
      </c>
      <c r="C47" s="94" t="s">
        <v>287</v>
      </c>
      <c r="D47" s="230">
        <v>3376160.25</v>
      </c>
      <c r="E47" s="230">
        <f t="shared" si="9"/>
        <v>3376160.25</v>
      </c>
      <c r="F47" s="163"/>
      <c r="G47" s="163"/>
      <c r="H47" s="163"/>
      <c r="I47" s="172"/>
      <c r="J47" s="172">
        <f t="shared" si="10"/>
        <v>0</v>
      </c>
      <c r="K47" s="163"/>
      <c r="L47" s="163"/>
      <c r="M47" s="163"/>
      <c r="N47" s="163"/>
      <c r="O47" s="163"/>
      <c r="P47" s="231">
        <f t="shared" si="2"/>
        <v>3376160.25</v>
      </c>
      <c r="Q47" s="154"/>
    </row>
    <row r="48" spans="1:17" ht="15.75">
      <c r="A48" s="64" t="s">
        <v>146</v>
      </c>
      <c r="B48" s="186"/>
      <c r="C48" s="94" t="s">
        <v>165</v>
      </c>
      <c r="D48" s="230">
        <v>38422</v>
      </c>
      <c r="E48" s="230">
        <f t="shared" si="9"/>
        <v>38422</v>
      </c>
      <c r="F48" s="163"/>
      <c r="G48" s="163"/>
      <c r="H48" s="163"/>
      <c r="I48" s="172"/>
      <c r="J48" s="172">
        <f t="shared" si="10"/>
        <v>0</v>
      </c>
      <c r="K48" s="163"/>
      <c r="L48" s="163"/>
      <c r="M48" s="163"/>
      <c r="N48" s="163"/>
      <c r="O48" s="163"/>
      <c r="P48" s="231">
        <f t="shared" si="2"/>
        <v>38422</v>
      </c>
      <c r="Q48" s="154"/>
    </row>
    <row r="49" spans="1:17" ht="25.5">
      <c r="A49" s="64" t="s">
        <v>463</v>
      </c>
      <c r="B49" s="186"/>
      <c r="C49" s="218" t="s">
        <v>464</v>
      </c>
      <c r="D49" s="230">
        <v>325092.14</v>
      </c>
      <c r="E49" s="230">
        <f t="shared" si="9"/>
        <v>325092.14</v>
      </c>
      <c r="F49" s="163"/>
      <c r="G49" s="163"/>
      <c r="H49" s="163"/>
      <c r="I49" s="172"/>
      <c r="J49" s="172"/>
      <c r="K49" s="163"/>
      <c r="L49" s="163"/>
      <c r="M49" s="163"/>
      <c r="N49" s="163"/>
      <c r="O49" s="163"/>
      <c r="P49" s="231"/>
      <c r="Q49" s="154"/>
    </row>
    <row r="50" spans="1:17" ht="25.5">
      <c r="A50" s="64" t="s">
        <v>288</v>
      </c>
      <c r="B50" s="186"/>
      <c r="C50" s="94" t="s">
        <v>289</v>
      </c>
      <c r="D50" s="230">
        <v>3200</v>
      </c>
      <c r="E50" s="230">
        <f t="shared" si="9"/>
        <v>3200</v>
      </c>
      <c r="F50" s="163"/>
      <c r="G50" s="163"/>
      <c r="H50" s="163"/>
      <c r="I50" s="172"/>
      <c r="J50" s="172">
        <f t="shared" si="10"/>
        <v>0</v>
      </c>
      <c r="K50" s="163"/>
      <c r="L50" s="163"/>
      <c r="M50" s="163"/>
      <c r="N50" s="163"/>
      <c r="O50" s="163"/>
      <c r="P50" s="231">
        <f t="shared" si="2"/>
        <v>3200</v>
      </c>
      <c r="Q50" s="154"/>
    </row>
    <row r="51" spans="1:17" ht="15.75">
      <c r="A51" s="64" t="s">
        <v>148</v>
      </c>
      <c r="B51" s="186"/>
      <c r="C51" s="81" t="s">
        <v>150</v>
      </c>
      <c r="D51" s="230">
        <v>5000</v>
      </c>
      <c r="E51" s="230">
        <f t="shared" si="9"/>
        <v>5000</v>
      </c>
      <c r="F51" s="163"/>
      <c r="G51" s="163"/>
      <c r="H51" s="163"/>
      <c r="I51" s="172"/>
      <c r="J51" s="172">
        <f t="shared" si="10"/>
        <v>0</v>
      </c>
      <c r="K51" s="163"/>
      <c r="L51" s="163"/>
      <c r="M51" s="163"/>
      <c r="N51" s="163"/>
      <c r="O51" s="163"/>
      <c r="P51" s="231">
        <f t="shared" si="2"/>
        <v>5000</v>
      </c>
      <c r="Q51" s="154"/>
    </row>
    <row r="52" spans="1:17" ht="23.25" customHeight="1">
      <c r="A52" s="64" t="s">
        <v>179</v>
      </c>
      <c r="B52" s="186"/>
      <c r="C52" s="81" t="s">
        <v>180</v>
      </c>
      <c r="D52" s="230">
        <v>245586</v>
      </c>
      <c r="E52" s="230">
        <f t="shared" si="9"/>
        <v>245586</v>
      </c>
      <c r="F52" s="163">
        <v>169708</v>
      </c>
      <c r="G52" s="163">
        <v>5358</v>
      </c>
      <c r="H52" s="163"/>
      <c r="I52" s="172"/>
      <c r="J52" s="172">
        <f t="shared" si="10"/>
        <v>0</v>
      </c>
      <c r="K52" s="163"/>
      <c r="L52" s="163"/>
      <c r="M52" s="163"/>
      <c r="N52" s="163"/>
      <c r="O52" s="163"/>
      <c r="P52" s="231">
        <f t="shared" si="2"/>
        <v>245586</v>
      </c>
      <c r="Q52" s="154"/>
    </row>
    <row r="53" spans="1:17" ht="20.25" customHeight="1">
      <c r="A53" s="64" t="s">
        <v>181</v>
      </c>
      <c r="B53" s="186"/>
      <c r="C53" s="81" t="s">
        <v>182</v>
      </c>
      <c r="D53" s="230">
        <v>5000</v>
      </c>
      <c r="E53" s="230">
        <f t="shared" si="9"/>
        <v>5000</v>
      </c>
      <c r="F53" s="163"/>
      <c r="G53" s="163"/>
      <c r="H53" s="163"/>
      <c r="I53" s="172"/>
      <c r="J53" s="172">
        <f t="shared" si="10"/>
        <v>0</v>
      </c>
      <c r="K53" s="163"/>
      <c r="L53" s="163"/>
      <c r="M53" s="163"/>
      <c r="N53" s="163"/>
      <c r="O53" s="163"/>
      <c r="P53" s="231">
        <f t="shared" si="2"/>
        <v>5000</v>
      </c>
      <c r="Q53" s="154"/>
    </row>
    <row r="54" spans="1:17" ht="20.25" customHeight="1">
      <c r="A54" s="64" t="s">
        <v>183</v>
      </c>
      <c r="B54" s="186"/>
      <c r="C54" s="81" t="s">
        <v>184</v>
      </c>
      <c r="D54" s="230">
        <v>5000</v>
      </c>
      <c r="E54" s="230">
        <f t="shared" si="9"/>
        <v>5000</v>
      </c>
      <c r="F54" s="163"/>
      <c r="G54" s="163"/>
      <c r="H54" s="163"/>
      <c r="I54" s="172"/>
      <c r="J54" s="172">
        <f t="shared" si="10"/>
        <v>0</v>
      </c>
      <c r="K54" s="163"/>
      <c r="L54" s="163"/>
      <c r="M54" s="163"/>
      <c r="N54" s="163"/>
      <c r="O54" s="163"/>
      <c r="P54" s="231">
        <f t="shared" si="2"/>
        <v>5000</v>
      </c>
      <c r="Q54" s="154"/>
    </row>
    <row r="55" spans="1:17" ht="30" customHeight="1">
      <c r="A55" s="64" t="s">
        <v>185</v>
      </c>
      <c r="B55" s="186"/>
      <c r="C55" s="93" t="s">
        <v>220</v>
      </c>
      <c r="D55" s="230">
        <v>3000</v>
      </c>
      <c r="E55" s="230">
        <f t="shared" si="9"/>
        <v>3000</v>
      </c>
      <c r="F55" s="163"/>
      <c r="G55" s="163"/>
      <c r="H55" s="163"/>
      <c r="I55" s="172"/>
      <c r="J55" s="172">
        <f t="shared" si="10"/>
        <v>0</v>
      </c>
      <c r="K55" s="163"/>
      <c r="L55" s="163"/>
      <c r="M55" s="163"/>
      <c r="N55" s="163"/>
      <c r="O55" s="163"/>
      <c r="P55" s="231">
        <f t="shared" si="2"/>
        <v>3000</v>
      </c>
      <c r="Q55" s="154"/>
    </row>
    <row r="56" spans="1:17" ht="17.25" customHeight="1">
      <c r="A56" s="160" t="s">
        <v>433</v>
      </c>
      <c r="B56" s="161" t="s">
        <v>431</v>
      </c>
      <c r="C56" s="162" t="s">
        <v>434</v>
      </c>
      <c r="D56" s="230">
        <v>4000</v>
      </c>
      <c r="E56" s="230">
        <f t="shared" si="9"/>
        <v>4000</v>
      </c>
      <c r="F56" s="163"/>
      <c r="G56" s="163"/>
      <c r="H56" s="163"/>
      <c r="I56" s="172"/>
      <c r="J56" s="172">
        <f t="shared" si="10"/>
        <v>0</v>
      </c>
      <c r="K56" s="163"/>
      <c r="L56" s="163"/>
      <c r="M56" s="163"/>
      <c r="N56" s="163"/>
      <c r="O56" s="163"/>
      <c r="P56" s="231">
        <f t="shared" si="2"/>
        <v>4000</v>
      </c>
      <c r="Q56" s="154"/>
    </row>
    <row r="57" spans="1:17" ht="39" customHeight="1" hidden="1">
      <c r="A57" s="160" t="s">
        <v>435</v>
      </c>
      <c r="B57" s="161" t="s">
        <v>431</v>
      </c>
      <c r="C57" s="162" t="s">
        <v>436</v>
      </c>
      <c r="D57" s="230"/>
      <c r="E57" s="230">
        <f t="shared" si="9"/>
        <v>0</v>
      </c>
      <c r="F57" s="163"/>
      <c r="G57" s="163"/>
      <c r="H57" s="163"/>
      <c r="I57" s="172"/>
      <c r="J57" s="172">
        <f t="shared" si="10"/>
        <v>0</v>
      </c>
      <c r="K57" s="163"/>
      <c r="L57" s="163"/>
      <c r="M57" s="163"/>
      <c r="N57" s="163"/>
      <c r="O57" s="163"/>
      <c r="P57" s="231">
        <f t="shared" si="2"/>
        <v>0</v>
      </c>
      <c r="Q57" s="154"/>
    </row>
    <row r="58" spans="1:17" ht="33" customHeight="1">
      <c r="A58" s="160" t="s">
        <v>446</v>
      </c>
      <c r="B58" s="161" t="s">
        <v>430</v>
      </c>
      <c r="C58" s="94" t="s">
        <v>292</v>
      </c>
      <c r="D58" s="230">
        <v>3366833</v>
      </c>
      <c r="E58" s="230">
        <f t="shared" si="9"/>
        <v>3366833</v>
      </c>
      <c r="F58" s="163">
        <v>2267200</v>
      </c>
      <c r="G58" s="163">
        <v>214008</v>
      </c>
      <c r="H58" s="163"/>
      <c r="I58" s="230">
        <v>298000</v>
      </c>
      <c r="J58" s="230">
        <f t="shared" si="10"/>
        <v>292000</v>
      </c>
      <c r="K58" s="163">
        <v>22000</v>
      </c>
      <c r="L58" s="163"/>
      <c r="M58" s="163">
        <v>6000</v>
      </c>
      <c r="N58" s="163"/>
      <c r="O58" s="163"/>
      <c r="P58" s="231">
        <f t="shared" si="2"/>
        <v>3664833</v>
      </c>
      <c r="Q58" s="154"/>
    </row>
    <row r="59" spans="1:17" ht="39" customHeight="1">
      <c r="A59" s="160" t="s">
        <v>447</v>
      </c>
      <c r="B59" s="161"/>
      <c r="C59" s="94" t="s">
        <v>295</v>
      </c>
      <c r="D59" s="230">
        <v>74000</v>
      </c>
      <c r="E59" s="230">
        <f t="shared" si="9"/>
        <v>74000</v>
      </c>
      <c r="F59" s="163"/>
      <c r="G59" s="163"/>
      <c r="H59" s="163"/>
      <c r="I59" s="172"/>
      <c r="J59" s="172">
        <f t="shared" si="10"/>
        <v>0</v>
      </c>
      <c r="K59" s="163"/>
      <c r="L59" s="163"/>
      <c r="M59" s="163"/>
      <c r="N59" s="163"/>
      <c r="O59" s="163"/>
      <c r="P59" s="231">
        <f t="shared" si="2"/>
        <v>74000</v>
      </c>
      <c r="Q59" s="154"/>
    </row>
    <row r="60" spans="1:17" ht="18.75" customHeight="1">
      <c r="A60" s="160" t="s">
        <v>437</v>
      </c>
      <c r="B60" s="161" t="s">
        <v>438</v>
      </c>
      <c r="C60" s="162" t="s">
        <v>16</v>
      </c>
      <c r="D60" s="230">
        <v>41700</v>
      </c>
      <c r="E60" s="230">
        <f t="shared" si="9"/>
        <v>41700</v>
      </c>
      <c r="F60" s="163"/>
      <c r="G60" s="163"/>
      <c r="H60" s="163"/>
      <c r="I60" s="172"/>
      <c r="J60" s="172">
        <f t="shared" si="10"/>
        <v>0</v>
      </c>
      <c r="K60" s="163"/>
      <c r="L60" s="163"/>
      <c r="M60" s="163"/>
      <c r="N60" s="163"/>
      <c r="O60" s="163"/>
      <c r="P60" s="231">
        <f t="shared" si="2"/>
        <v>41700</v>
      </c>
      <c r="Q60" s="154"/>
    </row>
    <row r="61" spans="1:17" ht="15.75" customHeight="1">
      <c r="A61" s="160" t="s">
        <v>448</v>
      </c>
      <c r="B61" s="161" t="s">
        <v>430</v>
      </c>
      <c r="C61" s="94" t="s">
        <v>297</v>
      </c>
      <c r="D61" s="230">
        <v>2589259.29</v>
      </c>
      <c r="E61" s="230">
        <f t="shared" si="9"/>
        <v>2589259.29</v>
      </c>
      <c r="F61" s="163"/>
      <c r="G61" s="163"/>
      <c r="H61" s="163"/>
      <c r="I61" s="172"/>
      <c r="J61" s="172">
        <f t="shared" si="10"/>
        <v>0</v>
      </c>
      <c r="K61" s="163"/>
      <c r="L61" s="163"/>
      <c r="M61" s="163"/>
      <c r="N61" s="163"/>
      <c r="O61" s="163"/>
      <c r="P61" s="231">
        <f t="shared" si="2"/>
        <v>2589259.29</v>
      </c>
      <c r="Q61" s="154"/>
    </row>
    <row r="62" spans="1:17" ht="15.75">
      <c r="A62" s="164" t="s">
        <v>17</v>
      </c>
      <c r="B62" s="165" t="s">
        <v>413</v>
      </c>
      <c r="C62" s="158" t="s">
        <v>18</v>
      </c>
      <c r="D62" s="159">
        <f>SUM(D63:D65)</f>
        <v>2993382</v>
      </c>
      <c r="E62" s="159">
        <f aca="true" t="shared" si="11" ref="E62:O62">SUM(E63:E65)</f>
        <v>2993382</v>
      </c>
      <c r="F62" s="159">
        <f t="shared" si="11"/>
        <v>1670864</v>
      </c>
      <c r="G62" s="159">
        <f t="shared" si="11"/>
        <v>647122</v>
      </c>
      <c r="H62" s="159">
        <f t="shared" si="11"/>
        <v>0</v>
      </c>
      <c r="I62" s="159">
        <f t="shared" si="11"/>
        <v>120300</v>
      </c>
      <c r="J62" s="159">
        <f t="shared" si="11"/>
        <v>75300</v>
      </c>
      <c r="K62" s="159">
        <f t="shared" si="11"/>
        <v>1840</v>
      </c>
      <c r="L62" s="159">
        <f t="shared" si="11"/>
        <v>0</v>
      </c>
      <c r="M62" s="159">
        <f t="shared" si="11"/>
        <v>45000</v>
      </c>
      <c r="N62" s="159">
        <f t="shared" si="11"/>
        <v>25000</v>
      </c>
      <c r="O62" s="159">
        <f t="shared" si="11"/>
        <v>25000</v>
      </c>
      <c r="P62" s="159">
        <f t="shared" si="2"/>
        <v>3113682</v>
      </c>
      <c r="Q62" s="154"/>
    </row>
    <row r="63" spans="1:17" ht="15">
      <c r="A63" s="160" t="s">
        <v>20</v>
      </c>
      <c r="B63" s="166" t="s">
        <v>303</v>
      </c>
      <c r="C63" s="162" t="s">
        <v>21</v>
      </c>
      <c r="D63" s="230">
        <v>1660459</v>
      </c>
      <c r="E63" s="163">
        <f>D63-H63</f>
        <v>1660459</v>
      </c>
      <c r="F63" s="163">
        <v>1088905</v>
      </c>
      <c r="G63" s="163">
        <v>132324</v>
      </c>
      <c r="H63" s="163"/>
      <c r="I63" s="230">
        <v>25300</v>
      </c>
      <c r="J63" s="163">
        <f>I63-M63</f>
        <v>300</v>
      </c>
      <c r="K63" s="163"/>
      <c r="L63" s="163"/>
      <c r="M63" s="163">
        <v>25000</v>
      </c>
      <c r="N63" s="163">
        <v>25000</v>
      </c>
      <c r="O63" s="163">
        <v>25000</v>
      </c>
      <c r="P63" s="231">
        <f t="shared" si="2"/>
        <v>1685759</v>
      </c>
      <c r="Q63" s="154"/>
    </row>
    <row r="64" spans="1:17" ht="18.75" customHeight="1">
      <c r="A64" s="160" t="s">
        <v>449</v>
      </c>
      <c r="B64" s="161" t="s">
        <v>303</v>
      </c>
      <c r="C64" s="94" t="s">
        <v>307</v>
      </c>
      <c r="D64" s="230">
        <v>1189970</v>
      </c>
      <c r="E64" s="163">
        <f>D64-H64</f>
        <v>1189970</v>
      </c>
      <c r="F64" s="163">
        <v>481859</v>
      </c>
      <c r="G64" s="163">
        <v>514798</v>
      </c>
      <c r="H64" s="163"/>
      <c r="I64" s="230">
        <v>95000</v>
      </c>
      <c r="J64" s="163">
        <f>I64-M64</f>
        <v>75000</v>
      </c>
      <c r="K64" s="163">
        <v>1840</v>
      </c>
      <c r="L64" s="163"/>
      <c r="M64" s="163">
        <v>20000</v>
      </c>
      <c r="N64" s="163"/>
      <c r="O64" s="163"/>
      <c r="P64" s="231">
        <f t="shared" si="2"/>
        <v>1284970</v>
      </c>
      <c r="Q64" s="154"/>
    </row>
    <row r="65" spans="1:17" ht="15.75">
      <c r="A65" s="160" t="s">
        <v>22</v>
      </c>
      <c r="B65" s="161" t="s">
        <v>19</v>
      </c>
      <c r="C65" s="162" t="s">
        <v>23</v>
      </c>
      <c r="D65" s="230">
        <v>142953</v>
      </c>
      <c r="E65" s="163">
        <f>D65-H65</f>
        <v>142953</v>
      </c>
      <c r="F65" s="163">
        <v>100100</v>
      </c>
      <c r="G65" s="163"/>
      <c r="H65" s="163"/>
      <c r="I65" s="172"/>
      <c r="J65" s="163">
        <f>I65-M65</f>
        <v>0</v>
      </c>
      <c r="K65" s="163"/>
      <c r="L65" s="163"/>
      <c r="M65" s="163"/>
      <c r="N65" s="163"/>
      <c r="O65" s="163"/>
      <c r="P65" s="231">
        <f t="shared" si="2"/>
        <v>142953</v>
      </c>
      <c r="Q65" s="154"/>
    </row>
    <row r="66" spans="1:17" ht="15.75">
      <c r="A66" s="164" t="s">
        <v>24</v>
      </c>
      <c r="B66" s="165" t="s">
        <v>413</v>
      </c>
      <c r="C66" s="158" t="s">
        <v>25</v>
      </c>
      <c r="D66" s="159">
        <f>D67</f>
        <v>5000</v>
      </c>
      <c r="E66" s="159">
        <f aca="true" t="shared" si="12" ref="E66:O66">E67</f>
        <v>5000</v>
      </c>
      <c r="F66" s="159">
        <f t="shared" si="12"/>
        <v>0</v>
      </c>
      <c r="G66" s="159">
        <f t="shared" si="12"/>
        <v>0</v>
      </c>
      <c r="H66" s="159">
        <f t="shared" si="12"/>
        <v>0</v>
      </c>
      <c r="I66" s="159">
        <f t="shared" si="12"/>
        <v>0</v>
      </c>
      <c r="J66" s="159">
        <f t="shared" si="12"/>
        <v>0</v>
      </c>
      <c r="K66" s="159">
        <f t="shared" si="12"/>
        <v>0</v>
      </c>
      <c r="L66" s="159">
        <f t="shared" si="12"/>
        <v>0</v>
      </c>
      <c r="M66" s="159">
        <f t="shared" si="12"/>
        <v>0</v>
      </c>
      <c r="N66" s="159">
        <f t="shared" si="12"/>
        <v>0</v>
      </c>
      <c r="O66" s="159">
        <f t="shared" si="12"/>
        <v>0</v>
      </c>
      <c r="P66" s="159">
        <f t="shared" si="2"/>
        <v>5000</v>
      </c>
      <c r="Q66" s="154"/>
    </row>
    <row r="67" spans="1:17" ht="15.75">
      <c r="A67" s="160" t="s">
        <v>26</v>
      </c>
      <c r="B67" s="161" t="s">
        <v>231</v>
      </c>
      <c r="C67" s="162" t="s">
        <v>27</v>
      </c>
      <c r="D67" s="230">
        <v>5000</v>
      </c>
      <c r="E67" s="163">
        <f>D67-H67</f>
        <v>5000</v>
      </c>
      <c r="F67" s="163"/>
      <c r="G67" s="163"/>
      <c r="H67" s="163"/>
      <c r="I67" s="172"/>
      <c r="J67" s="163">
        <f>I67-M67</f>
        <v>0</v>
      </c>
      <c r="K67" s="163"/>
      <c r="L67" s="163"/>
      <c r="M67" s="163"/>
      <c r="N67" s="163"/>
      <c r="O67" s="163"/>
      <c r="P67" s="231">
        <f t="shared" si="2"/>
        <v>5000</v>
      </c>
      <c r="Q67" s="154"/>
    </row>
    <row r="68" spans="1:17" ht="15.75">
      <c r="A68" s="164" t="s">
        <v>28</v>
      </c>
      <c r="B68" s="165" t="s">
        <v>413</v>
      </c>
      <c r="C68" s="158" t="s">
        <v>29</v>
      </c>
      <c r="D68" s="159">
        <f>D69</f>
        <v>30000</v>
      </c>
      <c r="E68" s="159">
        <f aca="true" t="shared" si="13" ref="E68:O68">E69</f>
        <v>30000</v>
      </c>
      <c r="F68" s="159">
        <f t="shared" si="13"/>
        <v>0</v>
      </c>
      <c r="G68" s="159">
        <f t="shared" si="13"/>
        <v>0</v>
      </c>
      <c r="H68" s="159">
        <f t="shared" si="13"/>
        <v>0</v>
      </c>
      <c r="I68" s="159">
        <f t="shared" si="13"/>
        <v>0</v>
      </c>
      <c r="J68" s="159">
        <f t="shared" si="13"/>
        <v>0</v>
      </c>
      <c r="K68" s="159">
        <f t="shared" si="13"/>
        <v>0</v>
      </c>
      <c r="L68" s="159">
        <f t="shared" si="13"/>
        <v>0</v>
      </c>
      <c r="M68" s="159">
        <f t="shared" si="13"/>
        <v>0</v>
      </c>
      <c r="N68" s="159">
        <f t="shared" si="13"/>
        <v>0</v>
      </c>
      <c r="O68" s="159">
        <f t="shared" si="13"/>
        <v>0</v>
      </c>
      <c r="P68" s="159">
        <f t="shared" si="2"/>
        <v>30000</v>
      </c>
      <c r="Q68" s="154"/>
    </row>
    <row r="69" spans="1:17" ht="15" customHeight="1">
      <c r="A69" s="160" t="s">
        <v>30</v>
      </c>
      <c r="B69" s="161" t="s">
        <v>31</v>
      </c>
      <c r="C69" s="162" t="s">
        <v>32</v>
      </c>
      <c r="D69" s="230">
        <v>30000</v>
      </c>
      <c r="E69" s="163">
        <f>D69-H69</f>
        <v>30000</v>
      </c>
      <c r="F69" s="163"/>
      <c r="G69" s="163"/>
      <c r="H69" s="163"/>
      <c r="I69" s="172"/>
      <c r="J69" s="163">
        <f>I69-M69</f>
        <v>0</v>
      </c>
      <c r="K69" s="163"/>
      <c r="L69" s="163"/>
      <c r="M69" s="163"/>
      <c r="N69" s="163"/>
      <c r="O69" s="163"/>
      <c r="P69" s="231">
        <f t="shared" si="2"/>
        <v>30000</v>
      </c>
      <c r="Q69" s="154"/>
    </row>
    <row r="70" spans="1:17" ht="15.75">
      <c r="A70" s="164" t="s">
        <v>33</v>
      </c>
      <c r="B70" s="165" t="s">
        <v>413</v>
      </c>
      <c r="C70" s="158" t="s">
        <v>34</v>
      </c>
      <c r="D70" s="159">
        <f>D71+D73+D74</f>
        <v>0</v>
      </c>
      <c r="E70" s="159">
        <f aca="true" t="shared" si="14" ref="E70:L70">E71+E73+E74</f>
        <v>0</v>
      </c>
      <c r="F70" s="159">
        <f t="shared" si="14"/>
        <v>0</v>
      </c>
      <c r="G70" s="159">
        <f t="shared" si="14"/>
        <v>0</v>
      </c>
      <c r="H70" s="159">
        <f t="shared" si="14"/>
        <v>0</v>
      </c>
      <c r="I70" s="159">
        <f>I71+I73+I74+I72</f>
        <v>116875</v>
      </c>
      <c r="J70" s="159">
        <f t="shared" si="14"/>
        <v>0</v>
      </c>
      <c r="K70" s="159">
        <f t="shared" si="14"/>
        <v>0</v>
      </c>
      <c r="L70" s="159">
        <f t="shared" si="14"/>
        <v>0</v>
      </c>
      <c r="M70" s="159">
        <f>M71+M73+M74+M72</f>
        <v>116875</v>
      </c>
      <c r="N70" s="159">
        <f>N71+N73+N74+N72</f>
        <v>116875</v>
      </c>
      <c r="O70" s="159">
        <f>O71+O73+O74+O72</f>
        <v>98025</v>
      </c>
      <c r="P70" s="159">
        <f t="shared" si="2"/>
        <v>116875</v>
      </c>
      <c r="Q70" s="154"/>
    </row>
    <row r="71" spans="1:17" ht="15.75" hidden="1">
      <c r="A71" s="160" t="s">
        <v>35</v>
      </c>
      <c r="B71" s="161" t="s">
        <v>36</v>
      </c>
      <c r="C71" s="162" t="s">
        <v>37</v>
      </c>
      <c r="D71" s="172"/>
      <c r="E71" s="163">
        <f>D71-H71</f>
        <v>0</v>
      </c>
      <c r="F71" s="163"/>
      <c r="G71" s="163"/>
      <c r="H71" s="163"/>
      <c r="I71" s="172"/>
      <c r="J71" s="163">
        <f>I71-M71</f>
        <v>0</v>
      </c>
      <c r="K71" s="163"/>
      <c r="L71" s="163"/>
      <c r="M71" s="163"/>
      <c r="N71" s="163"/>
      <c r="O71" s="163"/>
      <c r="P71" s="231">
        <f t="shared" si="2"/>
        <v>0</v>
      </c>
      <c r="Q71" s="154"/>
    </row>
    <row r="72" spans="1:17" ht="15.75">
      <c r="A72" s="160">
        <v>150101</v>
      </c>
      <c r="B72" s="161"/>
      <c r="C72" s="162" t="s">
        <v>37</v>
      </c>
      <c r="D72" s="172"/>
      <c r="E72" s="163"/>
      <c r="F72" s="163"/>
      <c r="G72" s="163"/>
      <c r="H72" s="163"/>
      <c r="I72" s="172">
        <v>102475</v>
      </c>
      <c r="J72" s="163"/>
      <c r="K72" s="163"/>
      <c r="L72" s="163"/>
      <c r="M72" s="163">
        <v>102475</v>
      </c>
      <c r="N72" s="163">
        <v>102475</v>
      </c>
      <c r="O72" s="163">
        <v>83625</v>
      </c>
      <c r="P72" s="231">
        <f t="shared" si="2"/>
        <v>102475</v>
      </c>
      <c r="Q72" s="154"/>
    </row>
    <row r="73" spans="1:17" ht="25.5">
      <c r="A73" s="160" t="s">
        <v>450</v>
      </c>
      <c r="B73" s="161" t="s">
        <v>38</v>
      </c>
      <c r="C73" s="162" t="s">
        <v>142</v>
      </c>
      <c r="D73" s="172"/>
      <c r="E73" s="163">
        <f>D73-H73</f>
        <v>0</v>
      </c>
      <c r="F73" s="163"/>
      <c r="G73" s="163"/>
      <c r="H73" s="163"/>
      <c r="I73" s="230">
        <v>14400</v>
      </c>
      <c r="J73" s="163">
        <f>I73-M73</f>
        <v>0</v>
      </c>
      <c r="K73" s="163"/>
      <c r="L73" s="163"/>
      <c r="M73" s="163">
        <v>14400</v>
      </c>
      <c r="N73" s="163">
        <v>14400</v>
      </c>
      <c r="O73" s="163">
        <v>14400</v>
      </c>
      <c r="P73" s="231">
        <f t="shared" si="2"/>
        <v>14400</v>
      </c>
      <c r="Q73" s="154"/>
    </row>
    <row r="74" spans="1:17" ht="15.75" hidden="1">
      <c r="A74" s="160">
        <v>150122</v>
      </c>
      <c r="B74" s="161"/>
      <c r="C74" s="162" t="s">
        <v>451</v>
      </c>
      <c r="D74" s="172"/>
      <c r="E74" s="163">
        <f>D74-H74</f>
        <v>0</v>
      </c>
      <c r="F74" s="163"/>
      <c r="G74" s="163"/>
      <c r="H74" s="163"/>
      <c r="I74" s="172"/>
      <c r="J74" s="163">
        <f>I74-M74</f>
        <v>0</v>
      </c>
      <c r="K74" s="163"/>
      <c r="L74" s="163"/>
      <c r="M74" s="163"/>
      <c r="N74" s="163"/>
      <c r="O74" s="163"/>
      <c r="P74" s="231"/>
      <c r="Q74" s="154"/>
    </row>
    <row r="75" spans="1:17" s="92" customFormat="1" ht="25.5">
      <c r="A75" s="164" t="s">
        <v>46</v>
      </c>
      <c r="B75" s="165" t="s">
        <v>413</v>
      </c>
      <c r="C75" s="232" t="s">
        <v>47</v>
      </c>
      <c r="D75" s="159">
        <f>D76</f>
        <v>22200</v>
      </c>
      <c r="E75" s="159">
        <f aca="true" t="shared" si="15" ref="E75:O75">E76</f>
        <v>22200</v>
      </c>
      <c r="F75" s="159">
        <f t="shared" si="15"/>
        <v>0</v>
      </c>
      <c r="G75" s="159">
        <f t="shared" si="15"/>
        <v>0</v>
      </c>
      <c r="H75" s="159">
        <f t="shared" si="15"/>
        <v>0</v>
      </c>
      <c r="I75" s="159">
        <f t="shared" si="15"/>
        <v>0</v>
      </c>
      <c r="J75" s="159">
        <f t="shared" si="15"/>
        <v>0</v>
      </c>
      <c r="K75" s="159">
        <f t="shared" si="15"/>
        <v>0</v>
      </c>
      <c r="L75" s="159">
        <f t="shared" si="15"/>
        <v>0</v>
      </c>
      <c r="M75" s="159">
        <f t="shared" si="15"/>
        <v>0</v>
      </c>
      <c r="N75" s="159">
        <f t="shared" si="15"/>
        <v>0</v>
      </c>
      <c r="O75" s="159">
        <f t="shared" si="15"/>
        <v>0</v>
      </c>
      <c r="P75" s="159">
        <f t="shared" si="2"/>
        <v>22200</v>
      </c>
      <c r="Q75" s="233"/>
    </row>
    <row r="76" spans="1:17" ht="30" customHeight="1">
      <c r="A76" s="160">
        <v>160903</v>
      </c>
      <c r="B76" s="161"/>
      <c r="C76" s="96" t="s">
        <v>168</v>
      </c>
      <c r="D76" s="230">
        <v>22200</v>
      </c>
      <c r="E76" s="163">
        <f>D76-H76</f>
        <v>22200</v>
      </c>
      <c r="F76" s="163"/>
      <c r="G76" s="163"/>
      <c r="H76" s="163"/>
      <c r="I76" s="172"/>
      <c r="J76" s="163">
        <f>I76-M76</f>
        <v>0</v>
      </c>
      <c r="K76" s="163"/>
      <c r="L76" s="163"/>
      <c r="M76" s="163"/>
      <c r="N76" s="163"/>
      <c r="O76" s="163"/>
      <c r="P76" s="231">
        <f t="shared" si="2"/>
        <v>22200</v>
      </c>
      <c r="Q76" s="154"/>
    </row>
    <row r="77" spans="1:17" ht="25.5">
      <c r="A77" s="164" t="s">
        <v>452</v>
      </c>
      <c r="B77" s="187"/>
      <c r="C77" s="188" t="s">
        <v>339</v>
      </c>
      <c r="D77" s="159">
        <f>D78+D79</f>
        <v>377000</v>
      </c>
      <c r="E77" s="159">
        <f aca="true" t="shared" si="16" ref="E77:O77">E78+E79</f>
        <v>377000</v>
      </c>
      <c r="F77" s="159">
        <f t="shared" si="16"/>
        <v>0</v>
      </c>
      <c r="G77" s="159">
        <f t="shared" si="16"/>
        <v>0</v>
      </c>
      <c r="H77" s="159">
        <f t="shared" si="16"/>
        <v>0</v>
      </c>
      <c r="I77" s="159">
        <f t="shared" si="16"/>
        <v>0</v>
      </c>
      <c r="J77" s="159">
        <f t="shared" si="16"/>
        <v>0</v>
      </c>
      <c r="K77" s="159">
        <f t="shared" si="16"/>
        <v>0</v>
      </c>
      <c r="L77" s="159">
        <f t="shared" si="16"/>
        <v>0</v>
      </c>
      <c r="M77" s="159">
        <f t="shared" si="16"/>
        <v>0</v>
      </c>
      <c r="N77" s="159">
        <f t="shared" si="16"/>
        <v>0</v>
      </c>
      <c r="O77" s="159">
        <f t="shared" si="16"/>
        <v>0</v>
      </c>
      <c r="P77" s="159">
        <f t="shared" si="2"/>
        <v>377000</v>
      </c>
      <c r="Q77" s="154"/>
    </row>
    <row r="78" spans="1:17" ht="32.25" customHeight="1">
      <c r="A78" s="64" t="s">
        <v>298</v>
      </c>
      <c r="B78" s="161"/>
      <c r="C78" s="94" t="s">
        <v>299</v>
      </c>
      <c r="D78" s="230">
        <v>332000</v>
      </c>
      <c r="E78" s="163">
        <f>D78-H78</f>
        <v>332000</v>
      </c>
      <c r="F78" s="163"/>
      <c r="G78" s="163"/>
      <c r="H78" s="163"/>
      <c r="I78" s="172"/>
      <c r="J78" s="163">
        <f>I78-M78</f>
        <v>0</v>
      </c>
      <c r="K78" s="163"/>
      <c r="L78" s="163"/>
      <c r="M78" s="163"/>
      <c r="N78" s="163"/>
      <c r="O78" s="163"/>
      <c r="P78" s="231">
        <f t="shared" si="2"/>
        <v>332000</v>
      </c>
      <c r="Q78" s="154"/>
    </row>
    <row r="79" spans="1:17" ht="30.75" customHeight="1">
      <c r="A79" s="64" t="s">
        <v>300</v>
      </c>
      <c r="B79" s="161"/>
      <c r="C79" s="94" t="s">
        <v>301</v>
      </c>
      <c r="D79" s="230">
        <v>45000</v>
      </c>
      <c r="E79" s="163">
        <f>D79-H79</f>
        <v>45000</v>
      </c>
      <c r="F79" s="163"/>
      <c r="G79" s="163"/>
      <c r="H79" s="163"/>
      <c r="I79" s="172"/>
      <c r="J79" s="163"/>
      <c r="K79" s="163"/>
      <c r="L79" s="163"/>
      <c r="M79" s="163"/>
      <c r="N79" s="163"/>
      <c r="O79" s="163"/>
      <c r="P79" s="231">
        <f t="shared" si="2"/>
        <v>45000</v>
      </c>
      <c r="Q79" s="154"/>
    </row>
    <row r="80" spans="1:17" ht="15.75" hidden="1">
      <c r="A80" s="164" t="s">
        <v>48</v>
      </c>
      <c r="B80" s="165" t="s">
        <v>413</v>
      </c>
      <c r="C80" s="158" t="s">
        <v>49</v>
      </c>
      <c r="D80" s="159">
        <f>D81</f>
        <v>0</v>
      </c>
      <c r="E80" s="159">
        <f aca="true" t="shared" si="17" ref="E80:O80">E81</f>
        <v>0</v>
      </c>
      <c r="F80" s="159">
        <f t="shared" si="17"/>
        <v>0</v>
      </c>
      <c r="G80" s="159">
        <f t="shared" si="17"/>
        <v>0</v>
      </c>
      <c r="H80" s="159">
        <f t="shared" si="17"/>
        <v>0</v>
      </c>
      <c r="I80" s="159">
        <f t="shared" si="17"/>
        <v>0</v>
      </c>
      <c r="J80" s="159">
        <f t="shared" si="17"/>
        <v>0</v>
      </c>
      <c r="K80" s="159">
        <f t="shared" si="17"/>
        <v>0</v>
      </c>
      <c r="L80" s="159">
        <f t="shared" si="17"/>
        <v>0</v>
      </c>
      <c r="M80" s="159">
        <f t="shared" si="17"/>
        <v>0</v>
      </c>
      <c r="N80" s="159">
        <f t="shared" si="17"/>
        <v>0</v>
      </c>
      <c r="O80" s="159">
        <f t="shared" si="17"/>
        <v>0</v>
      </c>
      <c r="P80" s="159">
        <f t="shared" si="2"/>
        <v>0</v>
      </c>
      <c r="Q80" s="154"/>
    </row>
    <row r="81" spans="1:17" ht="15.75" customHeight="1" hidden="1">
      <c r="A81" s="160" t="s">
        <v>50</v>
      </c>
      <c r="B81" s="161" t="s">
        <v>51</v>
      </c>
      <c r="C81" s="162" t="s">
        <v>52</v>
      </c>
      <c r="D81" s="230"/>
      <c r="E81" s="163">
        <f>D81-H81</f>
        <v>0</v>
      </c>
      <c r="F81" s="163"/>
      <c r="G81" s="163"/>
      <c r="H81" s="163"/>
      <c r="I81" s="172"/>
      <c r="J81" s="163">
        <f>I81-M81</f>
        <v>0</v>
      </c>
      <c r="K81" s="163"/>
      <c r="L81" s="163"/>
      <c r="M81" s="163"/>
      <c r="N81" s="163"/>
      <c r="O81" s="163"/>
      <c r="P81" s="231">
        <f t="shared" si="2"/>
        <v>0</v>
      </c>
      <c r="Q81" s="154"/>
    </row>
    <row r="82" spans="1:17" ht="25.5">
      <c r="A82" s="164" t="s">
        <v>53</v>
      </c>
      <c r="B82" s="165" t="s">
        <v>413</v>
      </c>
      <c r="C82" s="158" t="s">
        <v>54</v>
      </c>
      <c r="D82" s="159">
        <f>D83+D84</f>
        <v>13500</v>
      </c>
      <c r="E82" s="159">
        <f>E83+E84</f>
        <v>13500</v>
      </c>
      <c r="F82" s="159">
        <f aca="true" t="shared" si="18" ref="F82:O82">F83</f>
        <v>0</v>
      </c>
      <c r="G82" s="159">
        <f t="shared" si="18"/>
        <v>0</v>
      </c>
      <c r="H82" s="159">
        <f t="shared" si="18"/>
        <v>0</v>
      </c>
      <c r="I82" s="159">
        <f t="shared" si="18"/>
        <v>0</v>
      </c>
      <c r="J82" s="159">
        <f t="shared" si="18"/>
        <v>0</v>
      </c>
      <c r="K82" s="159">
        <f t="shared" si="18"/>
        <v>0</v>
      </c>
      <c r="L82" s="159">
        <f t="shared" si="18"/>
        <v>0</v>
      </c>
      <c r="M82" s="159">
        <f t="shared" si="18"/>
        <v>0</v>
      </c>
      <c r="N82" s="159">
        <f t="shared" si="18"/>
        <v>0</v>
      </c>
      <c r="O82" s="159">
        <f t="shared" si="18"/>
        <v>0</v>
      </c>
      <c r="P82" s="159">
        <f aca="true" t="shared" si="19" ref="P82:P102">D82+I82</f>
        <v>13500</v>
      </c>
      <c r="Q82" s="154"/>
    </row>
    <row r="83" spans="1:17" ht="26.25" customHeight="1">
      <c r="A83" s="160" t="s">
        <v>55</v>
      </c>
      <c r="B83" s="161" t="s">
        <v>56</v>
      </c>
      <c r="C83" s="162" t="s">
        <v>57</v>
      </c>
      <c r="D83" s="230">
        <v>13500</v>
      </c>
      <c r="E83" s="163">
        <f>D83-H83</f>
        <v>13500</v>
      </c>
      <c r="F83" s="163"/>
      <c r="G83" s="163"/>
      <c r="H83" s="163"/>
      <c r="I83" s="172"/>
      <c r="J83" s="163">
        <f>I83-M83</f>
        <v>0</v>
      </c>
      <c r="K83" s="163"/>
      <c r="L83" s="163"/>
      <c r="M83" s="163"/>
      <c r="N83" s="163"/>
      <c r="O83" s="163"/>
      <c r="P83" s="231">
        <f t="shared" si="19"/>
        <v>13500</v>
      </c>
      <c r="Q83" s="154"/>
    </row>
    <row r="84" spans="1:17" ht="26.25" customHeight="1" hidden="1">
      <c r="A84" s="160">
        <v>210107</v>
      </c>
      <c r="B84" s="161"/>
      <c r="C84" s="81" t="s">
        <v>492</v>
      </c>
      <c r="D84" s="230"/>
      <c r="E84" s="163">
        <f>D84-H84</f>
        <v>0</v>
      </c>
      <c r="F84" s="163"/>
      <c r="G84" s="163"/>
      <c r="H84" s="163"/>
      <c r="I84" s="172"/>
      <c r="J84" s="163"/>
      <c r="K84" s="163"/>
      <c r="L84" s="163"/>
      <c r="M84" s="163"/>
      <c r="N84" s="163"/>
      <c r="O84" s="163"/>
      <c r="P84" s="231">
        <f t="shared" si="19"/>
        <v>0</v>
      </c>
      <c r="Q84" s="154"/>
    </row>
    <row r="85" spans="1:17" ht="15.75">
      <c r="A85" s="164" t="s">
        <v>58</v>
      </c>
      <c r="B85" s="164"/>
      <c r="C85" s="167" t="s">
        <v>59</v>
      </c>
      <c r="D85" s="159">
        <f>D86+D87</f>
        <v>84200</v>
      </c>
      <c r="E85" s="159">
        <f>E86+E87</f>
        <v>84200</v>
      </c>
      <c r="F85" s="159">
        <f aca="true" t="shared" si="20" ref="F85:O85">F86+F87</f>
        <v>0</v>
      </c>
      <c r="G85" s="159">
        <f t="shared" si="20"/>
        <v>0</v>
      </c>
      <c r="H85" s="159">
        <f t="shared" si="20"/>
        <v>0</v>
      </c>
      <c r="I85" s="159">
        <f t="shared" si="20"/>
        <v>0</v>
      </c>
      <c r="J85" s="159">
        <f t="shared" si="20"/>
        <v>0</v>
      </c>
      <c r="K85" s="159">
        <f t="shared" si="20"/>
        <v>0</v>
      </c>
      <c r="L85" s="159">
        <f t="shared" si="20"/>
        <v>0</v>
      </c>
      <c r="M85" s="159">
        <f t="shared" si="20"/>
        <v>0</v>
      </c>
      <c r="N85" s="159">
        <f t="shared" si="20"/>
        <v>0</v>
      </c>
      <c r="O85" s="159">
        <f t="shared" si="20"/>
        <v>0</v>
      </c>
      <c r="P85" s="159">
        <f t="shared" si="19"/>
        <v>84200</v>
      </c>
      <c r="Q85" s="154"/>
    </row>
    <row r="86" spans="1:17" ht="15.75" hidden="1">
      <c r="A86" s="160" t="s">
        <v>60</v>
      </c>
      <c r="B86" s="160" t="s">
        <v>61</v>
      </c>
      <c r="C86" s="168" t="s">
        <v>62</v>
      </c>
      <c r="D86" s="230"/>
      <c r="E86" s="163"/>
      <c r="F86" s="163"/>
      <c r="G86" s="163"/>
      <c r="H86" s="163"/>
      <c r="I86" s="172"/>
      <c r="J86" s="163">
        <f>I86-M86</f>
        <v>0</v>
      </c>
      <c r="K86" s="163"/>
      <c r="L86" s="163"/>
      <c r="M86" s="163"/>
      <c r="N86" s="163"/>
      <c r="O86" s="163"/>
      <c r="P86" s="231">
        <f t="shared" si="19"/>
        <v>0</v>
      </c>
      <c r="Q86" s="154"/>
    </row>
    <row r="87" spans="1:17" ht="15.75">
      <c r="A87" s="160" t="s">
        <v>63</v>
      </c>
      <c r="B87" s="160" t="s">
        <v>61</v>
      </c>
      <c r="C87" s="168" t="s">
        <v>432</v>
      </c>
      <c r="D87" s="230">
        <v>84200</v>
      </c>
      <c r="E87" s="163">
        <f>D87-H87</f>
        <v>84200</v>
      </c>
      <c r="F87" s="163"/>
      <c r="G87" s="163"/>
      <c r="H87" s="163"/>
      <c r="I87" s="172"/>
      <c r="J87" s="163">
        <f>I87-M87</f>
        <v>0</v>
      </c>
      <c r="K87" s="163"/>
      <c r="L87" s="163"/>
      <c r="M87" s="163"/>
      <c r="N87" s="163"/>
      <c r="O87" s="163"/>
      <c r="P87" s="231">
        <f t="shared" si="19"/>
        <v>84200</v>
      </c>
      <c r="Q87" s="154"/>
    </row>
    <row r="88" spans="1:17" s="174" customFormat="1" ht="29.25" customHeight="1">
      <c r="A88" s="189" t="s">
        <v>64</v>
      </c>
      <c r="B88" s="189"/>
      <c r="C88" s="190" t="s">
        <v>65</v>
      </c>
      <c r="D88" s="234">
        <f aca="true" t="shared" si="21" ref="D88:I88">D9+D11+D20+D24+D62+D66+D68+D70+D75+D77+D80+D82+D85</f>
        <v>74996127.83</v>
      </c>
      <c r="E88" s="234">
        <f t="shared" si="21"/>
        <v>74996127.83</v>
      </c>
      <c r="F88" s="234">
        <f t="shared" si="21"/>
        <v>28508968</v>
      </c>
      <c r="G88" s="234">
        <f t="shared" si="21"/>
        <v>5808571</v>
      </c>
      <c r="H88" s="234">
        <f t="shared" si="21"/>
        <v>0</v>
      </c>
      <c r="I88" s="234">
        <f t="shared" si="21"/>
        <v>2137503</v>
      </c>
      <c r="J88" s="234">
        <f>I88-M88</f>
        <v>999700</v>
      </c>
      <c r="K88" s="234">
        <f>K9+K11+K20+K24+K62+K66+K68+K70+K75+K77+K80+K82+K85</f>
        <v>63840</v>
      </c>
      <c r="L88" s="234">
        <f>L9+L11+L20+L24+L62+L66+L68+L70+L75+L77+L80+L82+L85</f>
        <v>0</v>
      </c>
      <c r="M88" s="234">
        <f>M9+M11+M20+M24+M62+M66+M68+M70+M75+M77+M80+M82+M85</f>
        <v>1137803</v>
      </c>
      <c r="N88" s="234">
        <f>N9+N11+N20+N24+N62+N66+N68+N70+N75+N77+N80+N82+N85</f>
        <v>1086803</v>
      </c>
      <c r="O88" s="234">
        <f>O9+O11+O20+O24+O62+O66+O68+O70+O75+O77+O80+O82+O85</f>
        <v>808456</v>
      </c>
      <c r="P88" s="257">
        <f t="shared" si="19"/>
        <v>77133630.83</v>
      </c>
      <c r="Q88" s="173"/>
    </row>
    <row r="89" spans="1:17" ht="18.75" customHeight="1">
      <c r="A89" s="164"/>
      <c r="B89" s="164"/>
      <c r="C89" s="167" t="s">
        <v>537</v>
      </c>
      <c r="D89" s="159">
        <f>SUM(D90:D101)</f>
        <v>3905025</v>
      </c>
      <c r="E89" s="159">
        <f aca="true" t="shared" si="22" ref="E89:O89">SUM(E90:E101)</f>
        <v>3905025</v>
      </c>
      <c r="F89" s="159">
        <f t="shared" si="22"/>
        <v>0</v>
      </c>
      <c r="G89" s="159">
        <f t="shared" si="22"/>
        <v>0</v>
      </c>
      <c r="H89" s="159">
        <f t="shared" si="22"/>
        <v>0</v>
      </c>
      <c r="I89" s="159"/>
      <c r="J89" s="159">
        <f>SUM(J90:J101)</f>
        <v>0</v>
      </c>
      <c r="K89" s="159">
        <f t="shared" si="22"/>
        <v>0</v>
      </c>
      <c r="L89" s="159">
        <f t="shared" si="22"/>
        <v>0</v>
      </c>
      <c r="M89" s="159">
        <f t="shared" si="22"/>
        <v>0</v>
      </c>
      <c r="N89" s="159">
        <f t="shared" si="22"/>
        <v>0</v>
      </c>
      <c r="O89" s="159">
        <f t="shared" si="22"/>
        <v>0</v>
      </c>
      <c r="P89" s="159">
        <f t="shared" si="19"/>
        <v>3905025</v>
      </c>
      <c r="Q89" s="154"/>
    </row>
    <row r="90" spans="1:17" ht="38.25" hidden="1">
      <c r="A90" s="160">
        <v>250311</v>
      </c>
      <c r="B90" s="160" t="s">
        <v>66</v>
      </c>
      <c r="C90" s="96" t="s">
        <v>318</v>
      </c>
      <c r="D90" s="172"/>
      <c r="E90" s="163">
        <f>D90-H90</f>
        <v>0</v>
      </c>
      <c r="F90" s="163"/>
      <c r="G90" s="163"/>
      <c r="H90" s="163"/>
      <c r="I90" s="172"/>
      <c r="J90" s="163">
        <f>I90-M90</f>
        <v>0</v>
      </c>
      <c r="K90" s="163"/>
      <c r="L90" s="163"/>
      <c r="M90" s="163"/>
      <c r="N90" s="163"/>
      <c r="O90" s="163"/>
      <c r="P90" s="231">
        <f t="shared" si="19"/>
        <v>0</v>
      </c>
      <c r="Q90" s="154"/>
    </row>
    <row r="91" spans="1:17" ht="38.25" hidden="1">
      <c r="A91" s="160">
        <v>250313</v>
      </c>
      <c r="B91" s="160" t="s">
        <v>66</v>
      </c>
      <c r="C91" s="96" t="s">
        <v>320</v>
      </c>
      <c r="D91" s="172"/>
      <c r="E91" s="163">
        <f aca="true" t="shared" si="23" ref="E91:E101">D91-H91</f>
        <v>0</v>
      </c>
      <c r="F91" s="163"/>
      <c r="G91" s="163"/>
      <c r="H91" s="163"/>
      <c r="I91" s="172"/>
      <c r="J91" s="163">
        <f aca="true" t="shared" si="24" ref="J91:J101">I91-M91</f>
        <v>0</v>
      </c>
      <c r="K91" s="163"/>
      <c r="L91" s="163"/>
      <c r="M91" s="163"/>
      <c r="N91" s="163"/>
      <c r="O91" s="163"/>
      <c r="P91" s="231">
        <f t="shared" si="19"/>
        <v>0</v>
      </c>
      <c r="Q91" s="154"/>
    </row>
    <row r="92" spans="1:17" ht="25.5">
      <c r="A92" s="160">
        <v>250203</v>
      </c>
      <c r="B92" s="160"/>
      <c r="C92" s="97" t="s">
        <v>538</v>
      </c>
      <c r="D92" s="230">
        <v>661734</v>
      </c>
      <c r="E92" s="163">
        <f t="shared" si="23"/>
        <v>661734</v>
      </c>
      <c r="F92" s="163"/>
      <c r="G92" s="163"/>
      <c r="H92" s="163"/>
      <c r="I92" s="172"/>
      <c r="J92" s="163"/>
      <c r="K92" s="163"/>
      <c r="L92" s="163"/>
      <c r="M92" s="163"/>
      <c r="N92" s="163"/>
      <c r="O92" s="163"/>
      <c r="P92" s="231">
        <f t="shared" si="19"/>
        <v>661734</v>
      </c>
      <c r="Q92" s="154"/>
    </row>
    <row r="93" spans="1:17" ht="15.75">
      <c r="A93" s="160">
        <v>250313</v>
      </c>
      <c r="B93" s="160"/>
      <c r="C93" s="97" t="s">
        <v>536</v>
      </c>
      <c r="D93" s="230">
        <v>54000</v>
      </c>
      <c r="E93" s="163">
        <f t="shared" si="23"/>
        <v>54000</v>
      </c>
      <c r="F93" s="163"/>
      <c r="G93" s="163"/>
      <c r="H93" s="163"/>
      <c r="I93" s="172"/>
      <c r="J93" s="163"/>
      <c r="K93" s="163"/>
      <c r="L93" s="163"/>
      <c r="M93" s="163"/>
      <c r="N93" s="163"/>
      <c r="O93" s="163"/>
      <c r="P93" s="231">
        <f t="shared" si="19"/>
        <v>54000</v>
      </c>
      <c r="Q93" s="154"/>
    </row>
    <row r="94" spans="1:17" ht="15.75">
      <c r="A94" s="160">
        <v>250315</v>
      </c>
      <c r="B94" s="160" t="s">
        <v>66</v>
      </c>
      <c r="C94" s="97" t="s">
        <v>322</v>
      </c>
      <c r="D94" s="230">
        <v>2071620</v>
      </c>
      <c r="E94" s="163">
        <f t="shared" si="23"/>
        <v>2071620</v>
      </c>
      <c r="F94" s="163"/>
      <c r="G94" s="163"/>
      <c r="H94" s="163"/>
      <c r="I94" s="172"/>
      <c r="J94" s="163">
        <f t="shared" si="24"/>
        <v>0</v>
      </c>
      <c r="K94" s="163"/>
      <c r="L94" s="163"/>
      <c r="M94" s="163"/>
      <c r="N94" s="163"/>
      <c r="O94" s="163"/>
      <c r="P94" s="231">
        <f t="shared" si="19"/>
        <v>2071620</v>
      </c>
      <c r="Q94" s="154"/>
    </row>
    <row r="95" spans="1:17" ht="38.25" hidden="1">
      <c r="A95" s="160">
        <v>250352</v>
      </c>
      <c r="B95" s="160"/>
      <c r="C95" s="96" t="s">
        <v>324</v>
      </c>
      <c r="D95" s="172"/>
      <c r="E95" s="163">
        <f t="shared" si="23"/>
        <v>0</v>
      </c>
      <c r="F95" s="163"/>
      <c r="G95" s="163"/>
      <c r="H95" s="163"/>
      <c r="I95" s="172"/>
      <c r="J95" s="163">
        <f t="shared" si="24"/>
        <v>0</v>
      </c>
      <c r="K95" s="163"/>
      <c r="L95" s="163"/>
      <c r="M95" s="163"/>
      <c r="N95" s="163"/>
      <c r="O95" s="163"/>
      <c r="P95" s="231">
        <f t="shared" si="19"/>
        <v>0</v>
      </c>
      <c r="Q95" s="169"/>
    </row>
    <row r="96" spans="1:17" ht="38.25" hidden="1">
      <c r="A96" s="160">
        <v>250354</v>
      </c>
      <c r="B96" s="160"/>
      <c r="C96" s="96" t="s">
        <v>326</v>
      </c>
      <c r="D96" s="172"/>
      <c r="E96" s="163">
        <f t="shared" si="23"/>
        <v>0</v>
      </c>
      <c r="F96" s="163"/>
      <c r="G96" s="163"/>
      <c r="H96" s="163"/>
      <c r="I96" s="172"/>
      <c r="J96" s="163">
        <f t="shared" si="24"/>
        <v>0</v>
      </c>
      <c r="K96" s="163"/>
      <c r="L96" s="163"/>
      <c r="M96" s="163"/>
      <c r="N96" s="163"/>
      <c r="O96" s="163"/>
      <c r="P96" s="231">
        <f t="shared" si="19"/>
        <v>0</v>
      </c>
      <c r="Q96" s="154"/>
    </row>
    <row r="97" spans="1:17" ht="15.75" hidden="1">
      <c r="A97" s="160"/>
      <c r="B97" s="160"/>
      <c r="C97" s="168"/>
      <c r="D97" s="172"/>
      <c r="E97" s="163">
        <f t="shared" si="23"/>
        <v>0</v>
      </c>
      <c r="F97" s="163"/>
      <c r="G97" s="163"/>
      <c r="H97" s="163"/>
      <c r="I97" s="172"/>
      <c r="J97" s="163">
        <f t="shared" si="24"/>
        <v>0</v>
      </c>
      <c r="K97" s="163"/>
      <c r="L97" s="163"/>
      <c r="M97" s="163"/>
      <c r="N97" s="163"/>
      <c r="O97" s="163"/>
      <c r="P97" s="231">
        <f t="shared" si="19"/>
        <v>0</v>
      </c>
      <c r="Q97" s="154"/>
    </row>
    <row r="98" spans="1:17" ht="111" customHeight="1" hidden="1">
      <c r="A98" s="160"/>
      <c r="B98" s="160"/>
      <c r="C98" s="168"/>
      <c r="D98" s="172"/>
      <c r="E98" s="163">
        <f t="shared" si="23"/>
        <v>0</v>
      </c>
      <c r="F98" s="163"/>
      <c r="G98" s="163"/>
      <c r="H98" s="163"/>
      <c r="I98" s="172"/>
      <c r="J98" s="163">
        <f t="shared" si="24"/>
        <v>0</v>
      </c>
      <c r="K98" s="163"/>
      <c r="L98" s="163"/>
      <c r="M98" s="163"/>
      <c r="N98" s="163"/>
      <c r="O98" s="163"/>
      <c r="P98" s="231">
        <f t="shared" si="19"/>
        <v>0</v>
      </c>
      <c r="Q98" s="154"/>
    </row>
    <row r="99" spans="1:17" ht="27" customHeight="1">
      <c r="A99" s="160">
        <v>250380</v>
      </c>
      <c r="B99" s="160"/>
      <c r="C99" s="332" t="s">
        <v>67</v>
      </c>
      <c r="D99" s="230">
        <v>88005</v>
      </c>
      <c r="E99" s="163">
        <f t="shared" si="23"/>
        <v>88005</v>
      </c>
      <c r="F99" s="163"/>
      <c r="G99" s="163"/>
      <c r="H99" s="163"/>
      <c r="I99" s="172"/>
      <c r="J99" s="163"/>
      <c r="K99" s="163"/>
      <c r="L99" s="163"/>
      <c r="M99" s="163"/>
      <c r="N99" s="163"/>
      <c r="O99" s="163"/>
      <c r="P99" s="231">
        <f t="shared" si="19"/>
        <v>88005</v>
      </c>
      <c r="Q99" s="154"/>
    </row>
    <row r="100" spans="1:17" ht="52.5" customHeight="1">
      <c r="A100" s="160">
        <v>250388</v>
      </c>
      <c r="B100" s="160"/>
      <c r="C100" s="97" t="s">
        <v>535</v>
      </c>
      <c r="D100" s="230">
        <v>1029666</v>
      </c>
      <c r="E100" s="163">
        <f t="shared" si="23"/>
        <v>1029666</v>
      </c>
      <c r="F100" s="163"/>
      <c r="G100" s="163"/>
      <c r="H100" s="163"/>
      <c r="I100" s="172"/>
      <c r="J100" s="163"/>
      <c r="K100" s="163"/>
      <c r="L100" s="163"/>
      <c r="M100" s="163"/>
      <c r="N100" s="163"/>
      <c r="O100" s="163"/>
      <c r="P100" s="231">
        <f t="shared" si="19"/>
        <v>1029666</v>
      </c>
      <c r="Q100" s="154"/>
    </row>
    <row r="101" spans="1:17" s="331" customFormat="1" ht="6" customHeight="1">
      <c r="A101" s="160"/>
      <c r="B101" s="160" t="s">
        <v>66</v>
      </c>
      <c r="C101" s="332"/>
      <c r="D101" s="230"/>
      <c r="E101" s="163">
        <f t="shared" si="23"/>
        <v>0</v>
      </c>
      <c r="F101" s="328"/>
      <c r="G101" s="328"/>
      <c r="H101" s="328"/>
      <c r="I101" s="329"/>
      <c r="J101" s="328">
        <f t="shared" si="24"/>
        <v>0</v>
      </c>
      <c r="K101" s="328"/>
      <c r="L101" s="328"/>
      <c r="M101" s="328"/>
      <c r="N101" s="328"/>
      <c r="O101" s="328"/>
      <c r="P101" s="231">
        <f t="shared" si="19"/>
        <v>0</v>
      </c>
      <c r="Q101" s="330"/>
    </row>
    <row r="102" spans="1:17" s="273" customFormat="1" ht="48" customHeight="1">
      <c r="A102" s="175" t="s">
        <v>68</v>
      </c>
      <c r="B102" s="175"/>
      <c r="C102" s="176" t="s">
        <v>69</v>
      </c>
      <c r="D102" s="235">
        <f>D88+D89</f>
        <v>78901152.83</v>
      </c>
      <c r="E102" s="235">
        <f>E88+E89</f>
        <v>78901152.83</v>
      </c>
      <c r="F102" s="235">
        <f aca="true" t="shared" si="25" ref="F102:O102">F88+F89</f>
        <v>28508968</v>
      </c>
      <c r="G102" s="235">
        <f t="shared" si="25"/>
        <v>5808571</v>
      </c>
      <c r="H102" s="235">
        <f t="shared" si="25"/>
        <v>0</v>
      </c>
      <c r="I102" s="235">
        <f t="shared" si="25"/>
        <v>2137503</v>
      </c>
      <c r="J102" s="235">
        <f t="shared" si="25"/>
        <v>999700</v>
      </c>
      <c r="K102" s="235">
        <f t="shared" si="25"/>
        <v>63840</v>
      </c>
      <c r="L102" s="235">
        <f t="shared" si="25"/>
        <v>0</v>
      </c>
      <c r="M102" s="235">
        <f t="shared" si="25"/>
        <v>1137803</v>
      </c>
      <c r="N102" s="235">
        <f t="shared" si="25"/>
        <v>1086803</v>
      </c>
      <c r="O102" s="235">
        <f t="shared" si="25"/>
        <v>808456</v>
      </c>
      <c r="P102" s="191">
        <f t="shared" si="19"/>
        <v>81038655.83</v>
      </c>
      <c r="Q102" s="272"/>
    </row>
    <row r="107" spans="1:16" ht="12.75">
      <c r="A107" s="236"/>
      <c r="B107" s="236"/>
      <c r="C107" s="236"/>
      <c r="D107" s="237">
        <f>D102-'дод.3'!F120</f>
        <v>-0.04999999701976776</v>
      </c>
      <c r="E107" s="237">
        <f>E102-'дод.3'!G120</f>
        <v>-0.04999999701976776</v>
      </c>
      <c r="F107" s="237">
        <f>F102-'дод.3'!H120</f>
        <v>0</v>
      </c>
      <c r="G107" s="237">
        <f>G102-'дод.3'!I120</f>
        <v>0</v>
      </c>
      <c r="H107" s="237">
        <f>H102-'дод.3'!J120</f>
        <v>0</v>
      </c>
      <c r="I107" s="237">
        <f>I102-'дод.3'!K120</f>
        <v>0</v>
      </c>
      <c r="J107" s="237">
        <f>J102-'дод.3'!L120</f>
        <v>0</v>
      </c>
      <c r="K107" s="237">
        <f>K102-'дод.3'!M120</f>
        <v>0</v>
      </c>
      <c r="L107" s="237">
        <f>L102-'дод.3'!N120</f>
        <v>0</v>
      </c>
      <c r="M107" s="237">
        <f>M102-'дод.3'!O120</f>
        <v>0</v>
      </c>
      <c r="N107" s="237">
        <f>N102-'дод.3'!P120</f>
        <v>0</v>
      </c>
      <c r="O107" s="237">
        <f>O102-'дод.3'!Q120</f>
        <v>0</v>
      </c>
      <c r="P107" s="237">
        <f>P102-'дод.3'!R120</f>
        <v>-0.04999999701976776</v>
      </c>
    </row>
  </sheetData>
  <mergeCells count="18">
    <mergeCell ref="N1:Q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C2:O2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F1">
      <selection activeCell="L2" sqref="L2:P2"/>
    </sheetView>
  </sheetViews>
  <sheetFormatPr defaultColWidth="9.16015625" defaultRowHeight="12.75"/>
  <cols>
    <col min="1" max="1" width="0" style="1" hidden="1" customWidth="1"/>
    <col min="2" max="2" width="12" style="290" customWidth="1"/>
    <col min="3" max="3" width="11.83203125" style="290" customWidth="1"/>
    <col min="4" max="4" width="41" style="290" customWidth="1"/>
    <col min="5" max="5" width="12.33203125" style="290" customWidth="1"/>
    <col min="6" max="8" width="12.66015625" style="290" customWidth="1"/>
    <col min="9" max="9" width="14.16015625" style="290" customWidth="1"/>
    <col min="10" max="12" width="13" style="290" customWidth="1"/>
    <col min="13" max="13" width="13.33203125" style="290" customWidth="1"/>
    <col min="14" max="16" width="13.16015625" style="290" customWidth="1"/>
    <col min="17" max="16384" width="9.16015625" style="290" customWidth="1"/>
  </cols>
  <sheetData>
    <row r="2" spans="2:16" ht="74.25" customHeight="1">
      <c r="B2" s="1"/>
      <c r="C2" s="1"/>
      <c r="D2" s="289"/>
      <c r="E2" s="289"/>
      <c r="F2" s="289"/>
      <c r="G2" s="289"/>
      <c r="H2" s="289"/>
      <c r="I2" s="289"/>
      <c r="J2" s="289"/>
      <c r="K2" s="289"/>
      <c r="L2" s="400" t="s">
        <v>1</v>
      </c>
      <c r="M2" s="400"/>
      <c r="N2" s="400"/>
      <c r="O2" s="400"/>
      <c r="P2" s="400"/>
    </row>
    <row r="3" spans="2:16" ht="39" customHeight="1">
      <c r="B3" s="1"/>
      <c r="C3" s="1"/>
      <c r="D3" s="444" t="s">
        <v>509</v>
      </c>
      <c r="E3" s="445"/>
      <c r="F3" s="445"/>
      <c r="G3" s="445"/>
      <c r="H3" s="445"/>
      <c r="I3" s="445"/>
      <c r="J3" s="445"/>
      <c r="K3" s="445"/>
      <c r="L3" s="445"/>
      <c r="M3" s="258"/>
      <c r="N3" s="258"/>
      <c r="O3" s="258"/>
      <c r="P3" s="258"/>
    </row>
    <row r="4" spans="2:16" ht="32.25" customHeight="1">
      <c r="B4" s="1"/>
      <c r="C4" s="1"/>
      <c r="D4" s="401" t="s">
        <v>510</v>
      </c>
      <c r="E4" s="401"/>
      <c r="F4" s="401"/>
      <c r="G4" s="401"/>
      <c r="H4" s="401"/>
      <c r="I4" s="401"/>
      <c r="J4" s="401"/>
      <c r="K4" s="401"/>
      <c r="L4" s="401"/>
      <c r="M4" s="291"/>
      <c r="N4" s="291"/>
      <c r="O4" s="291"/>
      <c r="P4" s="291"/>
    </row>
    <row r="5" spans="2:20" ht="19.5" customHeight="1">
      <c r="B5" s="292"/>
      <c r="C5" s="293"/>
      <c r="D5" s="401"/>
      <c r="E5" s="401"/>
      <c r="F5" s="401"/>
      <c r="G5" s="401"/>
      <c r="H5" s="401"/>
      <c r="I5" s="401"/>
      <c r="J5" s="401"/>
      <c r="K5" s="401"/>
      <c r="L5" s="401"/>
      <c r="M5" s="1"/>
      <c r="N5" s="1"/>
      <c r="O5" s="1"/>
      <c r="P5" s="294"/>
      <c r="Q5" s="289"/>
      <c r="R5" s="289"/>
      <c r="S5" s="289"/>
      <c r="T5" s="289"/>
    </row>
    <row r="6" spans="2:20" ht="7.5" customHeight="1">
      <c r="B6" s="292"/>
      <c r="C6" s="293"/>
      <c r="D6" s="68"/>
      <c r="E6" s="68"/>
      <c r="F6" s="68"/>
      <c r="G6" s="68"/>
      <c r="H6" s="68"/>
      <c r="I6" s="68"/>
      <c r="J6" s="68"/>
      <c r="K6" s="68"/>
      <c r="L6" s="68"/>
      <c r="M6" s="1"/>
      <c r="N6" s="1"/>
      <c r="O6" s="1"/>
      <c r="P6" s="50" t="s">
        <v>136</v>
      </c>
      <c r="Q6" s="289"/>
      <c r="R6" s="289"/>
      <c r="S6" s="289"/>
      <c r="T6" s="289"/>
    </row>
    <row r="7" spans="1:20" ht="30.75" customHeight="1">
      <c r="A7" s="295"/>
      <c r="B7" s="420" t="s">
        <v>439</v>
      </c>
      <c r="C7" s="420" t="s">
        <v>79</v>
      </c>
      <c r="D7" s="442" t="s">
        <v>502</v>
      </c>
      <c r="E7" s="447" t="s">
        <v>503</v>
      </c>
      <c r="F7" s="447"/>
      <c r="G7" s="447"/>
      <c r="H7" s="448"/>
      <c r="I7" s="449" t="s">
        <v>504</v>
      </c>
      <c r="J7" s="447"/>
      <c r="K7" s="447"/>
      <c r="L7" s="447"/>
      <c r="M7" s="405" t="s">
        <v>505</v>
      </c>
      <c r="N7" s="405"/>
      <c r="O7" s="405"/>
      <c r="P7" s="405"/>
      <c r="Q7" s="289"/>
      <c r="R7" s="289"/>
      <c r="S7" s="289"/>
      <c r="T7" s="289"/>
    </row>
    <row r="8" spans="1:20" ht="28.5" customHeight="1">
      <c r="A8" s="296"/>
      <c r="B8" s="421"/>
      <c r="C8" s="421"/>
      <c r="D8" s="446"/>
      <c r="E8" s="442" t="s">
        <v>87</v>
      </c>
      <c r="F8" s="442" t="s">
        <v>88</v>
      </c>
      <c r="G8" s="297" t="s">
        <v>506</v>
      </c>
      <c r="H8" s="442" t="s">
        <v>89</v>
      </c>
      <c r="I8" s="442" t="s">
        <v>87</v>
      </c>
      <c r="J8" s="442" t="s">
        <v>88</v>
      </c>
      <c r="K8" s="297" t="s">
        <v>506</v>
      </c>
      <c r="L8" s="442" t="s">
        <v>89</v>
      </c>
      <c r="M8" s="442" t="s">
        <v>87</v>
      </c>
      <c r="N8" s="442" t="s">
        <v>88</v>
      </c>
      <c r="O8" s="297" t="s">
        <v>506</v>
      </c>
      <c r="P8" s="442" t="s">
        <v>89</v>
      </c>
      <c r="Q8" s="289"/>
      <c r="R8" s="289"/>
      <c r="S8" s="289"/>
      <c r="T8" s="289"/>
    </row>
    <row r="9" spans="1:20" ht="92.25" customHeight="1">
      <c r="A9" s="298"/>
      <c r="B9" s="422"/>
      <c r="C9" s="422"/>
      <c r="D9" s="443"/>
      <c r="E9" s="443"/>
      <c r="F9" s="443"/>
      <c r="G9" s="297" t="s">
        <v>117</v>
      </c>
      <c r="H9" s="443"/>
      <c r="I9" s="443"/>
      <c r="J9" s="443"/>
      <c r="K9" s="297" t="s">
        <v>117</v>
      </c>
      <c r="L9" s="443"/>
      <c r="M9" s="443"/>
      <c r="N9" s="443"/>
      <c r="O9" s="297" t="s">
        <v>117</v>
      </c>
      <c r="P9" s="443"/>
      <c r="Q9" s="289"/>
      <c r="R9" s="289"/>
      <c r="S9" s="289"/>
      <c r="T9" s="289"/>
    </row>
    <row r="10" spans="1:16" s="303" customFormat="1" ht="40.5" customHeight="1">
      <c r="A10" s="299"/>
      <c r="B10" s="300" t="s">
        <v>224</v>
      </c>
      <c r="C10" s="300"/>
      <c r="D10" s="301" t="s">
        <v>507</v>
      </c>
      <c r="E10" s="302"/>
      <c r="F10" s="302"/>
      <c r="G10" s="302"/>
      <c r="H10" s="357"/>
      <c r="I10" s="357"/>
      <c r="J10" s="357"/>
      <c r="K10" s="357"/>
      <c r="L10" s="358"/>
      <c r="M10" s="358"/>
      <c r="N10" s="358"/>
      <c r="O10" s="358"/>
      <c r="P10" s="358"/>
    </row>
    <row r="11" spans="1:16" s="303" customFormat="1" ht="60" customHeight="1">
      <c r="A11" s="299"/>
      <c r="B11" s="304">
        <v>250911</v>
      </c>
      <c r="C11" s="305" t="s">
        <v>125</v>
      </c>
      <c r="D11" s="306" t="s">
        <v>138</v>
      </c>
      <c r="E11" s="307">
        <v>15000</v>
      </c>
      <c r="F11" s="307">
        <v>10000</v>
      </c>
      <c r="G11" s="307"/>
      <c r="H11" s="307">
        <f>E11+F11</f>
        <v>25000</v>
      </c>
      <c r="I11" s="307"/>
      <c r="J11" s="307"/>
      <c r="K11" s="307"/>
      <c r="L11" s="307"/>
      <c r="M11" s="307">
        <f>E11+I11</f>
        <v>15000</v>
      </c>
      <c r="N11" s="307">
        <f>F11+J11</f>
        <v>10000</v>
      </c>
      <c r="O11" s="307"/>
      <c r="P11" s="307">
        <f>M11+N11</f>
        <v>25000</v>
      </c>
    </row>
    <row r="12" spans="1:16" s="303" customFormat="1" ht="60.75" customHeight="1">
      <c r="A12" s="299"/>
      <c r="B12" s="304">
        <v>250912</v>
      </c>
      <c r="C12" s="305" t="s">
        <v>125</v>
      </c>
      <c r="D12" s="306" t="s">
        <v>508</v>
      </c>
      <c r="E12" s="308"/>
      <c r="F12" s="308"/>
      <c r="G12" s="308"/>
      <c r="H12" s="308"/>
      <c r="I12" s="308"/>
      <c r="J12" s="308">
        <v>-10000</v>
      </c>
      <c r="K12" s="308"/>
      <c r="L12" s="307">
        <f>I12+J12</f>
        <v>-10000</v>
      </c>
      <c r="M12" s="307">
        <f>E12+I12</f>
        <v>0</v>
      </c>
      <c r="N12" s="307">
        <f>F12+J12</f>
        <v>-10000</v>
      </c>
      <c r="O12" s="307"/>
      <c r="P12" s="307">
        <f>M12+N12</f>
        <v>-10000</v>
      </c>
    </row>
    <row r="13" spans="1:16" s="314" customFormat="1" ht="31.5" customHeight="1">
      <c r="A13" s="309"/>
      <c r="B13" s="310"/>
      <c r="C13" s="311"/>
      <c r="D13" s="312" t="s">
        <v>118</v>
      </c>
      <c r="E13" s="313">
        <v>15000</v>
      </c>
      <c r="F13" s="313">
        <v>10000</v>
      </c>
      <c r="G13" s="313">
        <f aca="true" t="shared" si="0" ref="G13:O13">SUM(G10)</f>
        <v>0</v>
      </c>
      <c r="H13" s="313">
        <v>25000</v>
      </c>
      <c r="I13" s="313">
        <f t="shared" si="0"/>
        <v>0</v>
      </c>
      <c r="J13" s="313">
        <v>-10000</v>
      </c>
      <c r="K13" s="313">
        <f t="shared" si="0"/>
        <v>0</v>
      </c>
      <c r="L13" s="313">
        <v>-10000</v>
      </c>
      <c r="M13" s="313">
        <v>15000</v>
      </c>
      <c r="N13" s="313">
        <f t="shared" si="0"/>
        <v>0</v>
      </c>
      <c r="O13" s="313">
        <f t="shared" si="0"/>
        <v>0</v>
      </c>
      <c r="P13" s="313">
        <v>15000</v>
      </c>
    </row>
    <row r="15" spans="1:16" s="24" customFormat="1" ht="9" customHeight="1">
      <c r="A15" s="1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</row>
    <row r="16" spans="1:16" s="24" customFormat="1" ht="26.25" customHeight="1">
      <c r="A16" s="1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</row>
    <row r="18" ht="12.75">
      <c r="B18" s="77"/>
    </row>
  </sheetData>
  <mergeCells count="20">
    <mergeCell ref="D3:L3"/>
    <mergeCell ref="L2:P2"/>
    <mergeCell ref="D4:L5"/>
    <mergeCell ref="B7:B9"/>
    <mergeCell ref="C7:C9"/>
    <mergeCell ref="D7:D9"/>
    <mergeCell ref="E7:H7"/>
    <mergeCell ref="I7:L7"/>
    <mergeCell ref="M7:P7"/>
    <mergeCell ref="E8:E9"/>
    <mergeCell ref="F8:F9"/>
    <mergeCell ref="B16:P16"/>
    <mergeCell ref="M8:M9"/>
    <mergeCell ref="N8:N9"/>
    <mergeCell ref="P8:P9"/>
    <mergeCell ref="B15:P15"/>
    <mergeCell ref="H8:H9"/>
    <mergeCell ref="I8:I9"/>
    <mergeCell ref="J8:J9"/>
    <mergeCell ref="L8:L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5"/>
  <sheetViews>
    <sheetView showGridLines="0" showZeros="0" zoomScalePageLayoutView="0" workbookViewId="0" topLeftCell="M1">
      <selection activeCell="M1" sqref="M1:U1"/>
    </sheetView>
  </sheetViews>
  <sheetFormatPr defaultColWidth="9.16015625" defaultRowHeight="12.75"/>
  <cols>
    <col min="1" max="1" width="31.83203125" style="14" customWidth="1"/>
    <col min="2" max="2" width="16.83203125" style="14" customWidth="1"/>
    <col min="3" max="3" width="13.5" style="14" customWidth="1"/>
    <col min="4" max="4" width="16.33203125" style="14" customWidth="1"/>
    <col min="5" max="12" width="22.83203125" style="15" customWidth="1"/>
    <col min="13" max="21" width="22.83203125" style="14" customWidth="1"/>
    <col min="22" max="22" width="18.33203125" style="14" customWidth="1"/>
    <col min="23" max="23" width="23.33203125" style="14" customWidth="1"/>
    <col min="24" max="24" width="18.66015625" style="14" customWidth="1"/>
    <col min="25" max="25" width="18.33203125" style="14" customWidth="1"/>
    <col min="26" max="26" width="21.33203125" style="14" customWidth="1"/>
    <col min="27" max="27" width="24.5" style="14" customWidth="1"/>
    <col min="28" max="28" width="21.33203125" style="14" customWidth="1"/>
    <col min="29" max="29" width="19.16015625" style="14" customWidth="1"/>
    <col min="30" max="30" width="19.33203125" style="14" customWidth="1"/>
    <col min="31" max="31" width="21.66015625" style="14" customWidth="1"/>
    <col min="32" max="32" width="19.33203125" style="14" customWidth="1"/>
    <col min="33" max="33" width="26.16015625" style="14" customWidth="1"/>
    <col min="34" max="34" width="37.33203125" style="14" customWidth="1"/>
    <col min="35" max="35" width="17.16015625" style="14" customWidth="1"/>
    <col min="36" max="36" width="20.16015625" style="14" customWidth="1"/>
    <col min="37" max="16384" width="9.16015625" style="14" customWidth="1"/>
  </cols>
  <sheetData>
    <row r="1" spans="1:21" ht="87" customHeight="1">
      <c r="A1" s="13"/>
      <c r="B1" s="13"/>
      <c r="C1" s="13"/>
      <c r="D1" s="13"/>
      <c r="E1" s="131"/>
      <c r="F1" s="131"/>
      <c r="G1" s="131"/>
      <c r="H1" s="131"/>
      <c r="I1" s="131"/>
      <c r="J1" s="131"/>
      <c r="K1" s="131"/>
      <c r="L1" s="131"/>
      <c r="M1" s="450" t="s">
        <v>2</v>
      </c>
      <c r="N1" s="450"/>
      <c r="O1" s="450"/>
      <c r="P1" s="450"/>
      <c r="Q1" s="450"/>
      <c r="R1" s="450"/>
      <c r="S1" s="450"/>
      <c r="T1" s="450"/>
      <c r="U1" s="450"/>
    </row>
    <row r="2" spans="1:21" ht="60.75" customHeight="1">
      <c r="A2" s="454" t="s">
        <v>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5:21" ht="18" customHeight="1" hidden="1">
      <c r="E3" s="31"/>
      <c r="F3" s="31"/>
      <c r="G3" s="31"/>
      <c r="H3" s="31"/>
      <c r="I3" s="31"/>
      <c r="J3" s="31"/>
      <c r="K3" s="31"/>
      <c r="L3" s="17"/>
      <c r="M3" s="16"/>
      <c r="N3" s="16"/>
      <c r="O3" s="16"/>
      <c r="P3" s="16"/>
      <c r="Q3" s="16"/>
      <c r="R3" s="16"/>
      <c r="S3" s="16"/>
      <c r="T3" s="16"/>
      <c r="U3" s="50" t="s">
        <v>114</v>
      </c>
    </row>
    <row r="4" spans="1:21" s="66" customFormat="1" ht="24" customHeight="1">
      <c r="A4" s="451" t="s">
        <v>98</v>
      </c>
      <c r="B4" s="455" t="s">
        <v>386</v>
      </c>
      <c r="C4" s="456"/>
      <c r="D4" s="459" t="s">
        <v>469</v>
      </c>
      <c r="E4" s="462" t="s">
        <v>390</v>
      </c>
      <c r="F4" s="463"/>
      <c r="G4" s="463"/>
      <c r="H4" s="463"/>
      <c r="I4" s="463"/>
      <c r="J4" s="463"/>
      <c r="K4" s="463"/>
      <c r="L4" s="464"/>
      <c r="M4" s="462" t="s">
        <v>391</v>
      </c>
      <c r="N4" s="463"/>
      <c r="O4" s="463"/>
      <c r="P4" s="463"/>
      <c r="Q4" s="463"/>
      <c r="R4" s="464"/>
      <c r="S4" s="326"/>
      <c r="T4" s="468" t="s">
        <v>89</v>
      </c>
      <c r="U4" s="459" t="s">
        <v>501</v>
      </c>
    </row>
    <row r="5" spans="1:21" s="66" customFormat="1" ht="21.75" customHeight="1">
      <c r="A5" s="452"/>
      <c r="B5" s="457"/>
      <c r="C5" s="458"/>
      <c r="D5" s="460"/>
      <c r="E5" s="465" t="s">
        <v>86</v>
      </c>
      <c r="F5" s="466"/>
      <c r="G5" s="466"/>
      <c r="H5" s="466"/>
      <c r="I5" s="466"/>
      <c r="J5" s="466"/>
      <c r="K5" s="466"/>
      <c r="L5" s="467"/>
      <c r="M5" s="462" t="s">
        <v>86</v>
      </c>
      <c r="N5" s="463"/>
      <c r="O5" s="463"/>
      <c r="P5" s="463"/>
      <c r="Q5" s="463"/>
      <c r="R5" s="464"/>
      <c r="S5" s="327"/>
      <c r="T5" s="469"/>
      <c r="U5" s="460"/>
    </row>
    <row r="6" spans="1:21" s="66" customFormat="1" ht="251.25" customHeight="1">
      <c r="A6" s="453"/>
      <c r="B6" s="130" t="s">
        <v>347</v>
      </c>
      <c r="C6" s="366" t="s">
        <v>536</v>
      </c>
      <c r="D6" s="461"/>
      <c r="E6" s="135" t="s">
        <v>397</v>
      </c>
      <c r="F6" s="136" t="s">
        <v>387</v>
      </c>
      <c r="G6" s="136" t="s">
        <v>388</v>
      </c>
      <c r="H6" s="136" t="s">
        <v>389</v>
      </c>
      <c r="I6" s="137" t="s">
        <v>396</v>
      </c>
      <c r="J6" s="137" t="s">
        <v>394</v>
      </c>
      <c r="K6" s="137" t="s">
        <v>400</v>
      </c>
      <c r="L6" s="137" t="s">
        <v>401</v>
      </c>
      <c r="M6" s="138" t="s">
        <v>545</v>
      </c>
      <c r="N6" s="139" t="s">
        <v>395</v>
      </c>
      <c r="O6" s="138" t="s">
        <v>392</v>
      </c>
      <c r="P6" s="138" t="s">
        <v>513</v>
      </c>
      <c r="Q6" s="138" t="s">
        <v>520</v>
      </c>
      <c r="R6" s="138" t="s">
        <v>393</v>
      </c>
      <c r="S6" s="368" t="s">
        <v>548</v>
      </c>
      <c r="T6" s="469"/>
      <c r="U6" s="461"/>
    </row>
    <row r="7" spans="1:21" ht="18" customHeight="1">
      <c r="A7" s="126" t="s">
        <v>358</v>
      </c>
      <c r="B7" s="30"/>
      <c r="C7" s="177" t="s">
        <v>489</v>
      </c>
      <c r="D7" s="142">
        <v>90959</v>
      </c>
      <c r="E7" s="134"/>
      <c r="F7" s="132"/>
      <c r="G7" s="132"/>
      <c r="H7" s="133"/>
      <c r="I7" s="133"/>
      <c r="J7" s="133"/>
      <c r="K7" s="133"/>
      <c r="L7" s="29"/>
      <c r="M7" s="142">
        <v>42795</v>
      </c>
      <c r="N7" s="29"/>
      <c r="O7" s="29"/>
      <c r="P7" s="29"/>
      <c r="Q7" s="29"/>
      <c r="R7" s="29"/>
      <c r="S7" s="29"/>
      <c r="T7" s="367">
        <f aca="true" t="shared" si="0" ref="T7:T31">E7+F7+G7+H7+I7+J7+K7+L7+N7+O7+R7+P7+Q7+M7</f>
        <v>42795</v>
      </c>
      <c r="U7" s="30"/>
    </row>
    <row r="8" spans="1:21" ht="15.75" customHeight="1">
      <c r="A8" s="126" t="s">
        <v>359</v>
      </c>
      <c r="B8" s="30"/>
      <c r="C8" s="29"/>
      <c r="D8" s="142" t="s">
        <v>471</v>
      </c>
      <c r="E8" s="134"/>
      <c r="F8" s="132"/>
      <c r="G8" s="132"/>
      <c r="H8" s="133"/>
      <c r="I8" s="133"/>
      <c r="J8" s="133"/>
      <c r="K8" s="133"/>
      <c r="L8" s="29"/>
      <c r="M8" s="142">
        <v>41038</v>
      </c>
      <c r="N8" s="29"/>
      <c r="O8" s="29"/>
      <c r="P8" s="29"/>
      <c r="Q8" s="29"/>
      <c r="R8" s="29"/>
      <c r="S8" s="29"/>
      <c r="T8" s="367">
        <f t="shared" si="0"/>
        <v>41038</v>
      </c>
      <c r="U8" s="177" t="s">
        <v>523</v>
      </c>
    </row>
    <row r="9" spans="1:21" ht="15.75" customHeight="1">
      <c r="A9" s="126" t="s">
        <v>360</v>
      </c>
      <c r="B9" s="30"/>
      <c r="C9" s="29"/>
      <c r="D9" s="142" t="s">
        <v>472</v>
      </c>
      <c r="E9" s="134"/>
      <c r="F9" s="132"/>
      <c r="G9" s="132"/>
      <c r="H9" s="133"/>
      <c r="I9" s="133"/>
      <c r="J9" s="133"/>
      <c r="K9" s="133"/>
      <c r="L9" s="29"/>
      <c r="M9" s="142">
        <v>40509</v>
      </c>
      <c r="N9" s="29"/>
      <c r="O9" s="29"/>
      <c r="P9" s="29"/>
      <c r="Q9" s="29"/>
      <c r="R9" s="29"/>
      <c r="S9" s="29"/>
      <c r="T9" s="367">
        <f t="shared" si="0"/>
        <v>40509</v>
      </c>
      <c r="U9" s="177" t="s">
        <v>554</v>
      </c>
    </row>
    <row r="10" spans="1:21" ht="15.75" customHeight="1">
      <c r="A10" s="126" t="s">
        <v>384</v>
      </c>
      <c r="B10" s="30"/>
      <c r="C10" s="29"/>
      <c r="D10" s="142">
        <v>279252</v>
      </c>
      <c r="E10" s="29"/>
      <c r="F10" s="29"/>
      <c r="G10" s="29"/>
      <c r="H10" s="29"/>
      <c r="I10" s="29"/>
      <c r="J10" s="29"/>
      <c r="K10" s="29"/>
      <c r="L10" s="29"/>
      <c r="M10" s="142">
        <v>41168</v>
      </c>
      <c r="N10" s="29"/>
      <c r="O10" s="29"/>
      <c r="P10" s="29"/>
      <c r="Q10" s="29"/>
      <c r="R10" s="29"/>
      <c r="S10" s="29"/>
      <c r="T10" s="367">
        <f t="shared" si="0"/>
        <v>41168</v>
      </c>
      <c r="U10" s="177"/>
    </row>
    <row r="11" spans="1:21" ht="15" customHeight="1">
      <c r="A11" s="126" t="s">
        <v>361</v>
      </c>
      <c r="B11" s="30"/>
      <c r="C11" s="29"/>
      <c r="D11" s="142" t="s">
        <v>473</v>
      </c>
      <c r="E11" s="29"/>
      <c r="F11" s="29"/>
      <c r="G11" s="29"/>
      <c r="H11" s="29"/>
      <c r="I11" s="29"/>
      <c r="J11" s="29"/>
      <c r="K11" s="29"/>
      <c r="L11" s="29"/>
      <c r="M11" s="142">
        <v>39921</v>
      </c>
      <c r="N11" s="29"/>
      <c r="O11" s="29"/>
      <c r="P11" s="29"/>
      <c r="Q11" s="29"/>
      <c r="R11" s="29"/>
      <c r="S11" s="29"/>
      <c r="T11" s="367">
        <f t="shared" si="0"/>
        <v>39921</v>
      </c>
      <c r="U11" s="177" t="s">
        <v>552</v>
      </c>
    </row>
    <row r="12" spans="1:21" ht="16.5" customHeight="1">
      <c r="A12" s="126" t="s">
        <v>362</v>
      </c>
      <c r="B12" s="30"/>
      <c r="C12" s="29"/>
      <c r="D12" s="142" t="s">
        <v>474</v>
      </c>
      <c r="E12" s="29"/>
      <c r="F12" s="29"/>
      <c r="G12" s="29"/>
      <c r="H12" s="29"/>
      <c r="I12" s="29"/>
      <c r="J12" s="29"/>
      <c r="K12" s="29"/>
      <c r="L12" s="29"/>
      <c r="M12" s="142">
        <v>40260</v>
      </c>
      <c r="N12" s="29"/>
      <c r="O12" s="29"/>
      <c r="P12" s="29"/>
      <c r="Q12" s="29"/>
      <c r="R12" s="29"/>
      <c r="S12" s="29"/>
      <c r="T12" s="367">
        <f t="shared" si="0"/>
        <v>40260</v>
      </c>
      <c r="U12" s="177" t="s">
        <v>527</v>
      </c>
    </row>
    <row r="13" spans="1:21" ht="18" customHeight="1">
      <c r="A13" s="126" t="s">
        <v>363</v>
      </c>
      <c r="B13" s="30"/>
      <c r="C13" s="29"/>
      <c r="D13" s="142" t="s">
        <v>475</v>
      </c>
      <c r="E13" s="29"/>
      <c r="F13" s="29"/>
      <c r="G13" s="29"/>
      <c r="H13" s="29"/>
      <c r="I13" s="29"/>
      <c r="J13" s="29"/>
      <c r="K13" s="29"/>
      <c r="L13" s="29"/>
      <c r="M13" s="142">
        <v>40177</v>
      </c>
      <c r="N13" s="29"/>
      <c r="O13" s="29"/>
      <c r="P13" s="29"/>
      <c r="Q13" s="29"/>
      <c r="R13" s="29"/>
      <c r="S13" s="29"/>
      <c r="T13" s="367">
        <f t="shared" si="0"/>
        <v>40177</v>
      </c>
      <c r="U13" s="177" t="s">
        <v>530</v>
      </c>
    </row>
    <row r="14" spans="1:21" ht="17.25" customHeight="1">
      <c r="A14" s="126" t="s">
        <v>364</v>
      </c>
      <c r="B14" s="30"/>
      <c r="C14" s="177" t="s">
        <v>557</v>
      </c>
      <c r="D14" s="142" t="s">
        <v>476</v>
      </c>
      <c r="E14" s="29"/>
      <c r="F14" s="29"/>
      <c r="G14" s="29"/>
      <c r="H14" s="29"/>
      <c r="I14" s="29"/>
      <c r="J14" s="29"/>
      <c r="K14" s="29"/>
      <c r="L14" s="29"/>
      <c r="M14" s="142">
        <v>41065</v>
      </c>
      <c r="N14" s="29"/>
      <c r="O14" s="29"/>
      <c r="P14" s="29"/>
      <c r="Q14" s="29"/>
      <c r="R14" s="29"/>
      <c r="S14" s="29"/>
      <c r="T14" s="367">
        <f t="shared" si="0"/>
        <v>41065</v>
      </c>
      <c r="U14" s="177" t="s">
        <v>489</v>
      </c>
    </row>
    <row r="15" spans="1:21" ht="16.5" customHeight="1">
      <c r="A15" s="126" t="s">
        <v>365</v>
      </c>
      <c r="B15" s="30"/>
      <c r="C15" s="29"/>
      <c r="D15" s="142">
        <v>98719</v>
      </c>
      <c r="E15" s="29"/>
      <c r="F15" s="29"/>
      <c r="G15" s="29"/>
      <c r="H15" s="29"/>
      <c r="I15" s="29"/>
      <c r="J15" s="29"/>
      <c r="K15" s="29"/>
      <c r="L15" s="29"/>
      <c r="M15" s="142">
        <v>40473</v>
      </c>
      <c r="N15" s="29"/>
      <c r="O15" s="29"/>
      <c r="P15" s="29"/>
      <c r="Q15" s="29"/>
      <c r="R15" s="29"/>
      <c r="S15" s="29"/>
      <c r="T15" s="367">
        <f t="shared" si="0"/>
        <v>40473</v>
      </c>
      <c r="U15" s="177" t="s">
        <v>526</v>
      </c>
    </row>
    <row r="16" spans="1:21" ht="18.75" customHeight="1">
      <c r="A16" s="126" t="s">
        <v>366</v>
      </c>
      <c r="B16" s="30"/>
      <c r="C16" s="29"/>
      <c r="D16" s="142" t="s">
        <v>477</v>
      </c>
      <c r="E16" s="29"/>
      <c r="F16" s="29"/>
      <c r="G16" s="29"/>
      <c r="H16" s="29"/>
      <c r="I16" s="29"/>
      <c r="J16" s="29"/>
      <c r="K16" s="29"/>
      <c r="L16" s="29"/>
      <c r="M16" s="142">
        <v>43738</v>
      </c>
      <c r="N16" s="29"/>
      <c r="O16" s="29"/>
      <c r="P16" s="29"/>
      <c r="Q16" s="29"/>
      <c r="R16" s="29"/>
      <c r="S16" s="29"/>
      <c r="T16" s="367">
        <f t="shared" si="0"/>
        <v>43738</v>
      </c>
      <c r="U16" s="177" t="s">
        <v>551</v>
      </c>
    </row>
    <row r="17" spans="1:21" ht="16.5" customHeight="1">
      <c r="A17" s="126" t="s">
        <v>367</v>
      </c>
      <c r="B17" s="30"/>
      <c r="C17" s="29"/>
      <c r="D17" s="142" t="s">
        <v>478</v>
      </c>
      <c r="E17" s="29"/>
      <c r="F17" s="29"/>
      <c r="G17" s="29"/>
      <c r="H17" s="29"/>
      <c r="I17" s="29"/>
      <c r="J17" s="29"/>
      <c r="K17" s="29"/>
      <c r="L17" s="29"/>
      <c r="M17" s="142">
        <v>40342</v>
      </c>
      <c r="N17" s="29"/>
      <c r="O17" s="29"/>
      <c r="P17" s="29"/>
      <c r="Q17" s="29"/>
      <c r="R17" s="29"/>
      <c r="S17" s="29"/>
      <c r="T17" s="367">
        <f t="shared" si="0"/>
        <v>40342</v>
      </c>
      <c r="U17" s="177" t="s">
        <v>550</v>
      </c>
    </row>
    <row r="18" spans="1:21" ht="18" customHeight="1">
      <c r="A18" s="126" t="s">
        <v>368</v>
      </c>
      <c r="B18" s="30"/>
      <c r="C18" s="29"/>
      <c r="D18" s="142" t="s">
        <v>479</v>
      </c>
      <c r="E18" s="29"/>
      <c r="F18" s="29"/>
      <c r="G18" s="29"/>
      <c r="H18" s="29"/>
      <c r="I18" s="29"/>
      <c r="J18" s="29"/>
      <c r="K18" s="29"/>
      <c r="L18" s="29"/>
      <c r="M18" s="142">
        <v>41230</v>
      </c>
      <c r="N18" s="29"/>
      <c r="O18" s="29"/>
      <c r="P18" s="29"/>
      <c r="Q18" s="29"/>
      <c r="R18" s="29"/>
      <c r="S18" s="29"/>
      <c r="T18" s="367">
        <f t="shared" si="0"/>
        <v>41230</v>
      </c>
      <c r="U18" s="177"/>
    </row>
    <row r="19" spans="1:21" ht="17.25" customHeight="1">
      <c r="A19" s="126" t="s">
        <v>385</v>
      </c>
      <c r="B19" s="30"/>
      <c r="C19" s="29"/>
      <c r="D19" s="142">
        <v>52250</v>
      </c>
      <c r="E19" s="29"/>
      <c r="F19" s="29"/>
      <c r="G19" s="29"/>
      <c r="H19" s="29"/>
      <c r="I19" s="29"/>
      <c r="J19" s="29"/>
      <c r="K19" s="29"/>
      <c r="L19" s="29"/>
      <c r="M19" s="142">
        <v>40094</v>
      </c>
      <c r="N19" s="29"/>
      <c r="O19" s="29"/>
      <c r="P19" s="29"/>
      <c r="Q19" s="29"/>
      <c r="R19" s="29"/>
      <c r="S19" s="29"/>
      <c r="T19" s="367">
        <f t="shared" si="0"/>
        <v>40094</v>
      </c>
      <c r="U19" s="177" t="s">
        <v>528</v>
      </c>
    </row>
    <row r="20" spans="1:21" ht="16.5" customHeight="1">
      <c r="A20" s="126" t="s">
        <v>369</v>
      </c>
      <c r="B20" s="30"/>
      <c r="C20" s="29"/>
      <c r="D20" s="142" t="s">
        <v>480</v>
      </c>
      <c r="E20" s="29"/>
      <c r="F20" s="29"/>
      <c r="G20" s="29"/>
      <c r="H20" s="29"/>
      <c r="I20" s="29"/>
      <c r="J20" s="29"/>
      <c r="K20" s="29"/>
      <c r="L20" s="29"/>
      <c r="M20" s="142">
        <v>40564</v>
      </c>
      <c r="N20" s="29"/>
      <c r="O20" s="29"/>
      <c r="P20" s="29"/>
      <c r="Q20" s="29"/>
      <c r="R20" s="29"/>
      <c r="S20" s="29"/>
      <c r="T20" s="367">
        <f t="shared" si="0"/>
        <v>40564</v>
      </c>
      <c r="U20" s="177" t="s">
        <v>556</v>
      </c>
    </row>
    <row r="21" spans="1:21" ht="15.75" customHeight="1">
      <c r="A21" s="126" t="s">
        <v>370</v>
      </c>
      <c r="B21" s="30"/>
      <c r="C21" s="29"/>
      <c r="D21" s="142" t="s">
        <v>481</v>
      </c>
      <c r="E21" s="29"/>
      <c r="F21" s="29"/>
      <c r="G21" s="29"/>
      <c r="H21" s="29"/>
      <c r="I21" s="29"/>
      <c r="J21" s="29"/>
      <c r="K21" s="29"/>
      <c r="L21" s="29"/>
      <c r="M21" s="142">
        <v>40417</v>
      </c>
      <c r="N21" s="29"/>
      <c r="O21" s="29"/>
      <c r="P21" s="29"/>
      <c r="Q21" s="29"/>
      <c r="R21" s="29"/>
      <c r="S21" s="177" t="s">
        <v>549</v>
      </c>
      <c r="T21" s="367">
        <f t="shared" si="0"/>
        <v>40417</v>
      </c>
      <c r="U21" s="177" t="s">
        <v>542</v>
      </c>
    </row>
    <row r="22" spans="1:21" ht="15.75" customHeight="1">
      <c r="A22" s="126" t="s">
        <v>371</v>
      </c>
      <c r="B22" s="30"/>
      <c r="C22" s="177" t="s">
        <v>558</v>
      </c>
      <c r="D22" s="142">
        <v>157207</v>
      </c>
      <c r="E22" s="29"/>
      <c r="F22" s="29"/>
      <c r="G22" s="29"/>
      <c r="H22" s="29"/>
      <c r="I22" s="29"/>
      <c r="J22" s="29"/>
      <c r="K22" s="29"/>
      <c r="L22" s="29"/>
      <c r="M22" s="142">
        <v>42869</v>
      </c>
      <c r="N22" s="29"/>
      <c r="O22" s="29"/>
      <c r="P22" s="29"/>
      <c r="Q22" s="29"/>
      <c r="R22" s="29"/>
      <c r="S22" s="29"/>
      <c r="T22" s="367">
        <f t="shared" si="0"/>
        <v>42869</v>
      </c>
      <c r="U22" s="177"/>
    </row>
    <row r="23" spans="1:21" ht="18" customHeight="1">
      <c r="A23" s="126" t="s">
        <v>372</v>
      </c>
      <c r="B23" s="30"/>
      <c r="C23" s="30"/>
      <c r="D23" s="142">
        <v>88395</v>
      </c>
      <c r="E23" s="29"/>
      <c r="F23" s="29"/>
      <c r="G23" s="29"/>
      <c r="H23" s="29"/>
      <c r="I23" s="29"/>
      <c r="J23" s="29"/>
      <c r="K23" s="29"/>
      <c r="L23" s="29"/>
      <c r="M23" s="142">
        <v>40240</v>
      </c>
      <c r="N23" s="29"/>
      <c r="O23" s="29"/>
      <c r="P23" s="29"/>
      <c r="Q23" s="29"/>
      <c r="R23" s="29"/>
      <c r="S23" s="29"/>
      <c r="T23" s="367">
        <f t="shared" si="0"/>
        <v>40240</v>
      </c>
      <c r="U23" s="177" t="s">
        <v>541</v>
      </c>
    </row>
    <row r="24" spans="1:21" ht="16.5" customHeight="1">
      <c r="A24" s="126" t="s">
        <v>373</v>
      </c>
      <c r="B24" s="30"/>
      <c r="C24" s="30"/>
      <c r="D24" s="142" t="s">
        <v>482</v>
      </c>
      <c r="E24" s="29"/>
      <c r="F24" s="29"/>
      <c r="G24" s="29"/>
      <c r="H24" s="29"/>
      <c r="I24" s="29"/>
      <c r="J24" s="29"/>
      <c r="K24" s="29"/>
      <c r="L24" s="29"/>
      <c r="M24" s="142">
        <v>39984</v>
      </c>
      <c r="N24" s="29"/>
      <c r="O24" s="29"/>
      <c r="P24" s="29"/>
      <c r="Q24" s="29"/>
      <c r="R24" s="29"/>
      <c r="S24" s="29"/>
      <c r="T24" s="367">
        <f t="shared" si="0"/>
        <v>39984</v>
      </c>
      <c r="U24" s="177" t="s">
        <v>553</v>
      </c>
    </row>
    <row r="25" spans="1:21" ht="17.25" customHeight="1">
      <c r="A25" s="126" t="s">
        <v>374</v>
      </c>
      <c r="B25" s="30"/>
      <c r="C25" s="30"/>
      <c r="D25" s="142">
        <v>47452</v>
      </c>
      <c r="E25" s="29"/>
      <c r="F25" s="29"/>
      <c r="G25" s="29"/>
      <c r="H25" s="29"/>
      <c r="I25" s="29"/>
      <c r="J25" s="29"/>
      <c r="K25" s="29"/>
      <c r="L25" s="29"/>
      <c r="M25" s="142">
        <v>42608</v>
      </c>
      <c r="N25" s="29"/>
      <c r="O25" s="29"/>
      <c r="P25" s="29"/>
      <c r="Q25" s="29"/>
      <c r="R25" s="29"/>
      <c r="S25" s="29"/>
      <c r="T25" s="367">
        <f t="shared" si="0"/>
        <v>42608</v>
      </c>
      <c r="U25" s="177"/>
    </row>
    <row r="26" spans="1:21" ht="16.5" customHeight="1">
      <c r="A26" s="126" t="s">
        <v>375</v>
      </c>
      <c r="B26" s="30"/>
      <c r="C26" s="30"/>
      <c r="D26" s="142" t="s">
        <v>483</v>
      </c>
      <c r="E26" s="29"/>
      <c r="F26" s="29"/>
      <c r="G26" s="29"/>
      <c r="H26" s="29"/>
      <c r="I26" s="29"/>
      <c r="J26" s="29"/>
      <c r="K26" s="29"/>
      <c r="L26" s="29"/>
      <c r="M26" s="142">
        <v>43130</v>
      </c>
      <c r="N26" s="29"/>
      <c r="O26" s="29"/>
      <c r="P26" s="29"/>
      <c r="Q26" s="29"/>
      <c r="R26" s="29"/>
      <c r="S26" s="29"/>
      <c r="T26" s="367">
        <f t="shared" si="0"/>
        <v>43130</v>
      </c>
      <c r="U26" s="177" t="s">
        <v>540</v>
      </c>
    </row>
    <row r="27" spans="1:21" ht="16.5" customHeight="1">
      <c r="A27" s="126" t="s">
        <v>376</v>
      </c>
      <c r="B27" s="30"/>
      <c r="C27" s="30"/>
      <c r="D27" s="142">
        <v>97850</v>
      </c>
      <c r="E27" s="29"/>
      <c r="F27" s="29"/>
      <c r="G27" s="29"/>
      <c r="H27" s="29"/>
      <c r="I27" s="29"/>
      <c r="J27" s="29"/>
      <c r="K27" s="29"/>
      <c r="L27" s="29"/>
      <c r="M27" s="142">
        <v>43751</v>
      </c>
      <c r="N27" s="29"/>
      <c r="O27" s="29"/>
      <c r="P27" s="29"/>
      <c r="Q27" s="29"/>
      <c r="R27" s="29"/>
      <c r="S27" s="29"/>
      <c r="T27" s="367">
        <f t="shared" si="0"/>
        <v>43751</v>
      </c>
      <c r="U27" s="177" t="s">
        <v>529</v>
      </c>
    </row>
    <row r="28" spans="1:21" ht="17.25" customHeight="1">
      <c r="A28" s="126" t="s">
        <v>377</v>
      </c>
      <c r="B28" s="30"/>
      <c r="C28" s="30"/>
      <c r="D28" s="142" t="s">
        <v>484</v>
      </c>
      <c r="E28" s="29"/>
      <c r="F28" s="29"/>
      <c r="G28" s="29"/>
      <c r="H28" s="29"/>
      <c r="I28" s="29"/>
      <c r="J28" s="29"/>
      <c r="K28" s="29"/>
      <c r="L28" s="29"/>
      <c r="M28" s="142">
        <v>42588</v>
      </c>
      <c r="N28" s="29"/>
      <c r="O28" s="29"/>
      <c r="P28" s="29"/>
      <c r="Q28" s="29"/>
      <c r="R28" s="29"/>
      <c r="S28" s="29"/>
      <c r="T28" s="367">
        <f t="shared" si="0"/>
        <v>42588</v>
      </c>
      <c r="U28" s="177" t="s">
        <v>523</v>
      </c>
    </row>
    <row r="29" spans="1:21" ht="15.75" customHeight="1">
      <c r="A29" s="126" t="s">
        <v>378</v>
      </c>
      <c r="B29" s="30"/>
      <c r="C29" s="30"/>
      <c r="D29" s="142" t="s">
        <v>485</v>
      </c>
      <c r="E29" s="29"/>
      <c r="F29" s="29"/>
      <c r="G29" s="29"/>
      <c r="H29" s="29"/>
      <c r="I29" s="29"/>
      <c r="J29" s="29"/>
      <c r="K29" s="29"/>
      <c r="L29" s="29"/>
      <c r="M29" s="142">
        <v>40085</v>
      </c>
      <c r="N29" s="29"/>
      <c r="O29" s="29"/>
      <c r="P29" s="29"/>
      <c r="Q29" s="29"/>
      <c r="R29" s="29"/>
      <c r="S29" s="29"/>
      <c r="T29" s="367">
        <f t="shared" si="0"/>
        <v>40085</v>
      </c>
      <c r="U29" s="177" t="s">
        <v>525</v>
      </c>
    </row>
    <row r="30" spans="1:21" ht="16.5" customHeight="1">
      <c r="A30" s="126" t="s">
        <v>379</v>
      </c>
      <c r="B30" s="30"/>
      <c r="C30" s="30"/>
      <c r="D30" s="142">
        <v>258798</v>
      </c>
      <c r="E30" s="29"/>
      <c r="F30" s="29"/>
      <c r="G30" s="29"/>
      <c r="H30" s="29"/>
      <c r="I30" s="29"/>
      <c r="J30" s="29"/>
      <c r="K30" s="29"/>
      <c r="L30" s="29"/>
      <c r="M30" s="142">
        <v>40384</v>
      </c>
      <c r="N30" s="29"/>
      <c r="O30" s="29"/>
      <c r="P30" s="29"/>
      <c r="Q30" s="29"/>
      <c r="R30" s="29"/>
      <c r="S30" s="29"/>
      <c r="T30" s="367">
        <f t="shared" si="0"/>
        <v>40384</v>
      </c>
      <c r="U30" s="177"/>
    </row>
    <row r="31" spans="1:21" ht="17.25" customHeight="1">
      <c r="A31" s="126" t="s">
        <v>380</v>
      </c>
      <c r="B31" s="30"/>
      <c r="C31" s="30"/>
      <c r="D31" s="142" t="s">
        <v>486</v>
      </c>
      <c r="E31" s="29"/>
      <c r="F31" s="29"/>
      <c r="G31" s="29"/>
      <c r="H31" s="29"/>
      <c r="I31" s="29"/>
      <c r="J31" s="29"/>
      <c r="K31" s="29"/>
      <c r="L31" s="29"/>
      <c r="M31" s="142">
        <v>40236</v>
      </c>
      <c r="N31" s="29"/>
      <c r="O31" s="29"/>
      <c r="P31" s="29"/>
      <c r="Q31" s="29"/>
      <c r="R31" s="29"/>
      <c r="S31" s="29"/>
      <c r="T31" s="367">
        <f t="shared" si="0"/>
        <v>40236</v>
      </c>
      <c r="U31" s="177" t="s">
        <v>543</v>
      </c>
    </row>
    <row r="32" spans="1:21" ht="17.25" customHeight="1" hidden="1">
      <c r="A32" s="126"/>
      <c r="B32" s="30"/>
      <c r="C32" s="30"/>
      <c r="D32" s="14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77"/>
    </row>
    <row r="33" spans="1:21" ht="18" customHeight="1">
      <c r="A33" s="127" t="s">
        <v>381</v>
      </c>
      <c r="B33" s="30"/>
      <c r="C33" s="263">
        <f>C31+C30+C29+C28+C27+C26+C25+C24+C23+C22+C21+C20+C19+C18+C17+C16+C15+C14+C13+C12+C11+C10+C9+C8+C7</f>
        <v>54000</v>
      </c>
      <c r="D33" s="263">
        <f>D31+D30+D29+D28+D27+D26+D25+D24+D23+D22+D21+D20+D19+D18+D17+D16+D15+D14+D13+D12+D11+D10+D9+D8+D7</f>
        <v>2071620</v>
      </c>
      <c r="E33" s="29"/>
      <c r="F33" s="29"/>
      <c r="G33" s="29"/>
      <c r="H33" s="29"/>
      <c r="I33" s="29"/>
      <c r="J33" s="29"/>
      <c r="K33" s="29"/>
      <c r="L33" s="29"/>
      <c r="M33" s="263">
        <f>M31+M30+M29+M28+M27+M26+M25+M24+M23+M22+M21+M20+M19+M18+M17+M16+M15+M14+M13+M12+M11+M10+M9+M8+M7</f>
        <v>1029666</v>
      </c>
      <c r="N33" s="29"/>
      <c r="O33" s="29"/>
      <c r="P33" s="29"/>
      <c r="Q33" s="29"/>
      <c r="R33" s="29"/>
      <c r="S33" s="263">
        <f>S31+S30+S29+S28+S27+S26+S25+S24+S23+S22+S21+S20+S19+S18+S17+S16+S15+S14+S13+S12+S11+S10+S9+S8+S7</f>
        <v>58005</v>
      </c>
      <c r="T33" s="262">
        <f>E33+F33+G33+H33+I33+J33+K33+L33+N33+O33+R33+P33+Q33+M33+S33</f>
        <v>1087671</v>
      </c>
      <c r="U33" s="263">
        <f>U31+U30+U29+U28+U27+U26+U25+U24+U23+U22+U21+U20+U19+U18+U17+U16+U15+U14+U13+U12+U11+U10+U9+U8+U7</f>
        <v>4016279</v>
      </c>
    </row>
    <row r="34" spans="1:21" ht="23.25" customHeight="1">
      <c r="A34" s="287" t="s">
        <v>6</v>
      </c>
      <c r="B34" s="30"/>
      <c r="C34" s="30"/>
      <c r="D34" s="26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77" t="s">
        <v>544</v>
      </c>
    </row>
    <row r="35" spans="1:21" ht="18" customHeight="1">
      <c r="A35" s="128" t="s">
        <v>382</v>
      </c>
      <c r="B35" s="177" t="s">
        <v>470</v>
      </c>
      <c r="C35" s="177" t="s">
        <v>559</v>
      </c>
      <c r="D35" s="260"/>
      <c r="E35" s="142">
        <v>14119060.1</v>
      </c>
      <c r="F35" s="142">
        <v>463000</v>
      </c>
      <c r="G35" s="142">
        <v>2955885</v>
      </c>
      <c r="H35" s="142">
        <v>4160400</v>
      </c>
      <c r="I35" s="142">
        <v>345550</v>
      </c>
      <c r="J35" s="142">
        <v>257500</v>
      </c>
      <c r="K35" s="143">
        <v>18741000</v>
      </c>
      <c r="L35" s="143">
        <v>19212100</v>
      </c>
      <c r="M35" s="142">
        <v>661734</v>
      </c>
      <c r="N35" s="142">
        <v>13000</v>
      </c>
      <c r="O35" s="142">
        <v>3200</v>
      </c>
      <c r="P35" s="142">
        <v>34700</v>
      </c>
      <c r="Q35" s="142">
        <v>20000</v>
      </c>
      <c r="R35" s="142">
        <v>22200</v>
      </c>
      <c r="S35" s="142"/>
      <c r="T35" s="262">
        <f>E35+F35+G35+H35+I35+J35+K35+L35+N35+O35+R35+P35+Q35+M35</f>
        <v>61009329.1</v>
      </c>
      <c r="U35" s="141"/>
    </row>
    <row r="36" spans="1:21" ht="18" customHeight="1">
      <c r="A36" s="129" t="s">
        <v>383</v>
      </c>
      <c r="B36" s="261">
        <f>B33+B35</f>
        <v>4805700</v>
      </c>
      <c r="C36" s="261">
        <f>C33+C35</f>
        <v>654000</v>
      </c>
      <c r="D36" s="260"/>
      <c r="E36" s="261">
        <f aca="true" t="shared" si="1" ref="E36:L36">E33+E35</f>
        <v>14119060.1</v>
      </c>
      <c r="F36" s="261">
        <f t="shared" si="1"/>
        <v>463000</v>
      </c>
      <c r="G36" s="261">
        <f t="shared" si="1"/>
        <v>2955885</v>
      </c>
      <c r="H36" s="261">
        <f t="shared" si="1"/>
        <v>4160400</v>
      </c>
      <c r="I36" s="261">
        <f t="shared" si="1"/>
        <v>345550</v>
      </c>
      <c r="J36" s="261">
        <f t="shared" si="1"/>
        <v>257500</v>
      </c>
      <c r="K36" s="261">
        <f t="shared" si="1"/>
        <v>18741000</v>
      </c>
      <c r="L36" s="261">
        <f t="shared" si="1"/>
        <v>19212100</v>
      </c>
      <c r="M36" s="261">
        <f aca="true" t="shared" si="2" ref="M36:T36">M33+M35</f>
        <v>1691400</v>
      </c>
      <c r="N36" s="261">
        <f t="shared" si="2"/>
        <v>13000</v>
      </c>
      <c r="O36" s="261">
        <f t="shared" si="2"/>
        <v>3200</v>
      </c>
      <c r="P36" s="261">
        <f t="shared" si="2"/>
        <v>34700</v>
      </c>
      <c r="Q36" s="261">
        <f t="shared" si="2"/>
        <v>20000</v>
      </c>
      <c r="R36" s="261">
        <f t="shared" si="2"/>
        <v>22200</v>
      </c>
      <c r="S36" s="261">
        <f t="shared" si="2"/>
        <v>58005</v>
      </c>
      <c r="T36" s="261">
        <f t="shared" si="2"/>
        <v>62097000.1</v>
      </c>
      <c r="U36" s="140">
        <f>U33+U34</f>
        <v>4451279</v>
      </c>
    </row>
    <row r="37" spans="1:21" ht="23.25" customHeight="1" hidden="1">
      <c r="A37" s="287"/>
      <c r="B37" s="30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77"/>
    </row>
    <row r="38" spans="1:21" ht="23.25" customHeight="1" hidden="1">
      <c r="A38" s="288"/>
      <c r="B38" s="30"/>
      <c r="C38" s="3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</row>
    <row r="39" spans="1:21" ht="39.75" customHeight="1" hidden="1">
      <c r="A39" s="67"/>
      <c r="B39" s="30"/>
      <c r="C39" s="30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</row>
    <row r="40" spans="1:36" s="18" customFormat="1" ht="31.5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2" spans="1:36" s="19" customFormat="1" ht="12.75">
      <c r="A42" s="1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9" customFormat="1" ht="12.75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9" customFormat="1" ht="12.7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9" customFormat="1" ht="12.75">
      <c r="A45" s="14"/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69" ht="44.25" customHeight="1"/>
    <row r="82" ht="45.75" customHeight="1"/>
  </sheetData>
  <sheetProtection/>
  <mergeCells count="11">
    <mergeCell ref="U4:U6"/>
    <mergeCell ref="M1:U1"/>
    <mergeCell ref="A4:A6"/>
    <mergeCell ref="A2:U2"/>
    <mergeCell ref="B4:C5"/>
    <mergeCell ref="D4:D6"/>
    <mergeCell ref="E4:L4"/>
    <mergeCell ref="E5:L5"/>
    <mergeCell ref="M4:R4"/>
    <mergeCell ref="T4:T6"/>
    <mergeCell ref="M5:R5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31" r:id="rId2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B1">
      <pane xSplit="1" ySplit="6" topLeftCell="F25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2" sqref="G2:K2"/>
    </sheetView>
  </sheetViews>
  <sheetFormatPr defaultColWidth="9.16015625" defaultRowHeight="12.75"/>
  <cols>
    <col min="1" max="1" width="3.83203125" style="5" hidden="1" customWidth="1"/>
    <col min="2" max="2" width="15.16015625" style="60" hidden="1" customWidth="1"/>
    <col min="3" max="3" width="14" style="60" customWidth="1"/>
    <col min="4" max="4" width="16" style="60" customWidth="1"/>
    <col min="5" max="5" width="46.83203125" style="5" customWidth="1"/>
    <col min="6" max="6" width="48" style="5" customWidth="1"/>
    <col min="7" max="8" width="21.16015625" style="5" customWidth="1"/>
    <col min="9" max="9" width="31" style="5" customWidth="1"/>
    <col min="10" max="10" width="21.16015625" style="5" customWidth="1"/>
    <col min="11" max="11" width="15.16015625" style="5" customWidth="1"/>
    <col min="12" max="16384" width="9.16015625" style="4" customWidth="1"/>
  </cols>
  <sheetData>
    <row r="1" spans="1:11" s="26" customFormat="1" ht="22.5" customHeight="1">
      <c r="A1" s="25"/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7:11" ht="69.75" customHeight="1">
      <c r="G2" s="400" t="s">
        <v>3</v>
      </c>
      <c r="H2" s="400"/>
      <c r="I2" s="400"/>
      <c r="J2" s="400"/>
      <c r="K2" s="400"/>
    </row>
    <row r="3" spans="4:11" ht="69.75" customHeight="1">
      <c r="D3" s="407" t="s">
        <v>12</v>
      </c>
      <c r="E3" s="408"/>
      <c r="F3" s="408"/>
      <c r="G3" s="408"/>
      <c r="H3" s="408"/>
      <c r="I3" s="408"/>
      <c r="J3" s="408"/>
      <c r="K3" s="258"/>
    </row>
    <row r="4" spans="1:11" ht="45" customHeight="1">
      <c r="A4" s="1"/>
      <c r="B4" s="480" t="s">
        <v>13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2:11" ht="18.75">
      <c r="B5" s="61"/>
      <c r="C5" s="62"/>
      <c r="D5" s="62"/>
      <c r="E5" s="6"/>
      <c r="F5" s="69"/>
      <c r="G5" s="69"/>
      <c r="H5" s="70"/>
      <c r="I5" s="69"/>
      <c r="J5" s="69"/>
      <c r="K5" s="50" t="s">
        <v>136</v>
      </c>
    </row>
    <row r="6" spans="1:11" ht="122.25" customHeight="1">
      <c r="A6" s="65"/>
      <c r="B6" s="41" t="s">
        <v>133</v>
      </c>
      <c r="C6" s="41" t="s">
        <v>439</v>
      </c>
      <c r="D6" s="41" t="s">
        <v>99</v>
      </c>
      <c r="E6" s="74" t="s">
        <v>462</v>
      </c>
      <c r="F6" s="51" t="s">
        <v>134</v>
      </c>
      <c r="G6" s="51" t="s">
        <v>119</v>
      </c>
      <c r="H6" s="51" t="s">
        <v>120</v>
      </c>
      <c r="I6" s="51" t="s">
        <v>121</v>
      </c>
      <c r="J6" s="483" t="s">
        <v>122</v>
      </c>
      <c r="K6" s="484"/>
    </row>
    <row r="7" spans="1:11" s="21" customFormat="1" ht="9" customHeight="1" hidden="1">
      <c r="A7" s="20"/>
      <c r="B7" s="78" t="s">
        <v>115</v>
      </c>
      <c r="C7" s="78"/>
      <c r="D7" s="78"/>
      <c r="E7" s="79" t="s">
        <v>440</v>
      </c>
      <c r="F7" s="80"/>
      <c r="G7" s="80"/>
      <c r="H7" s="80"/>
      <c r="I7" s="80"/>
      <c r="J7" s="80"/>
      <c r="K7" s="80"/>
    </row>
    <row r="8" spans="2:11" ht="15" hidden="1">
      <c r="B8" s="63"/>
      <c r="C8" s="64"/>
      <c r="D8" s="64"/>
      <c r="E8" s="55"/>
      <c r="F8" s="53"/>
      <c r="G8" s="53"/>
      <c r="H8" s="53"/>
      <c r="I8" s="53"/>
      <c r="J8" s="53"/>
      <c r="K8" s="53"/>
    </row>
    <row r="9" spans="1:11" s="73" customFormat="1" ht="15" hidden="1">
      <c r="A9" s="60"/>
      <c r="B9" s="54" t="s">
        <v>102</v>
      </c>
      <c r="C9" s="64" t="s">
        <v>116</v>
      </c>
      <c r="D9" s="64"/>
      <c r="E9" s="81" t="s">
        <v>139</v>
      </c>
      <c r="F9" s="56" t="s">
        <v>140</v>
      </c>
      <c r="G9" s="56"/>
      <c r="H9" s="56"/>
      <c r="I9" s="56"/>
      <c r="J9" s="56"/>
      <c r="K9" s="56"/>
    </row>
    <row r="10" spans="1:12" s="197" customFormat="1" ht="24" customHeight="1">
      <c r="A10" s="193"/>
      <c r="B10" s="194"/>
      <c r="C10" s="195"/>
      <c r="D10" s="195"/>
      <c r="E10" s="192" t="s">
        <v>456</v>
      </c>
      <c r="F10" s="196"/>
      <c r="G10" s="196"/>
      <c r="H10" s="196"/>
      <c r="I10" s="196"/>
      <c r="J10" s="473">
        <f>J13+J12+J11</f>
        <v>62500</v>
      </c>
      <c r="K10" s="472"/>
      <c r="L10" s="359"/>
    </row>
    <row r="11" spans="1:11" s="345" customFormat="1" ht="24" customHeight="1">
      <c r="A11" s="341"/>
      <c r="B11" s="342"/>
      <c r="C11" s="343" t="s">
        <v>171</v>
      </c>
      <c r="D11" s="343" t="s">
        <v>225</v>
      </c>
      <c r="E11" s="371" t="s">
        <v>524</v>
      </c>
      <c r="F11" s="344" t="s">
        <v>140</v>
      </c>
      <c r="G11" s="344"/>
      <c r="H11" s="344"/>
      <c r="I11" s="344"/>
      <c r="J11" s="482">
        <v>35100</v>
      </c>
      <c r="K11" s="475"/>
    </row>
    <row r="12" spans="1:11" s="345" customFormat="1" ht="29.25" customHeight="1">
      <c r="A12" s="341"/>
      <c r="B12" s="342"/>
      <c r="C12" s="343" t="s">
        <v>226</v>
      </c>
      <c r="D12" s="343" t="s">
        <v>227</v>
      </c>
      <c r="E12" s="346" t="s">
        <v>521</v>
      </c>
      <c r="F12" s="209" t="s">
        <v>140</v>
      </c>
      <c r="G12" s="344"/>
      <c r="H12" s="344"/>
      <c r="I12" s="344"/>
      <c r="J12" s="482">
        <v>13000</v>
      </c>
      <c r="K12" s="475"/>
    </row>
    <row r="13" spans="1:11" s="197" customFormat="1" ht="39" customHeight="1">
      <c r="A13" s="193"/>
      <c r="B13" s="178"/>
      <c r="C13" s="179" t="s">
        <v>141</v>
      </c>
      <c r="D13" s="179" t="s">
        <v>125</v>
      </c>
      <c r="E13" s="210" t="s">
        <v>142</v>
      </c>
      <c r="F13" s="208" t="s">
        <v>143</v>
      </c>
      <c r="G13" s="209"/>
      <c r="H13" s="209"/>
      <c r="I13" s="209"/>
      <c r="J13" s="474">
        <v>14400</v>
      </c>
      <c r="K13" s="475"/>
    </row>
    <row r="14" spans="1:11" s="340" customFormat="1" ht="23.25" customHeight="1" hidden="1">
      <c r="A14" s="333"/>
      <c r="B14" s="102">
        <v>1000000</v>
      </c>
      <c r="C14" s="334"/>
      <c r="D14" s="335"/>
      <c r="E14" s="336"/>
      <c r="F14" s="337"/>
      <c r="G14" s="337"/>
      <c r="H14" s="337"/>
      <c r="I14" s="337"/>
      <c r="J14" s="338"/>
      <c r="K14" s="339"/>
    </row>
    <row r="15" spans="2:11" ht="19.5" customHeight="1" hidden="1">
      <c r="B15" s="51"/>
      <c r="C15" s="54"/>
      <c r="D15" s="64"/>
      <c r="E15" s="58"/>
      <c r="F15" s="56"/>
      <c r="G15" s="56"/>
      <c r="H15" s="56"/>
      <c r="I15" s="56"/>
      <c r="J15" s="244"/>
      <c r="K15" s="201"/>
    </row>
    <row r="16" spans="2:11" ht="17.25" customHeight="1" hidden="1">
      <c r="B16" s="51"/>
      <c r="C16" s="54"/>
      <c r="D16" s="64"/>
      <c r="E16" s="59"/>
      <c r="F16" s="53"/>
      <c r="G16" s="53"/>
      <c r="H16" s="53"/>
      <c r="I16" s="53"/>
      <c r="J16" s="245"/>
      <c r="K16" s="202"/>
    </row>
    <row r="17" spans="2:11" ht="22.5" customHeight="1" hidden="1">
      <c r="B17" s="51"/>
      <c r="C17" s="54"/>
      <c r="D17" s="64"/>
      <c r="E17" s="59"/>
      <c r="F17" s="53"/>
      <c r="G17" s="53"/>
      <c r="H17" s="53"/>
      <c r="I17" s="53"/>
      <c r="J17" s="245"/>
      <c r="K17" s="202"/>
    </row>
    <row r="18" spans="2:11" ht="23.25" customHeight="1" hidden="1">
      <c r="B18" s="51" t="s">
        <v>102</v>
      </c>
      <c r="C18" s="51" t="s">
        <v>102</v>
      </c>
      <c r="D18" s="63"/>
      <c r="E18" s="57" t="s">
        <v>102</v>
      </c>
      <c r="F18" s="56"/>
      <c r="G18" s="56"/>
      <c r="H18" s="56"/>
      <c r="I18" s="56"/>
      <c r="J18" s="244"/>
      <c r="K18" s="201"/>
    </row>
    <row r="19" spans="2:11" ht="31.5">
      <c r="B19" s="51"/>
      <c r="C19" s="85"/>
      <c r="D19" s="78"/>
      <c r="E19" s="347" t="s">
        <v>522</v>
      </c>
      <c r="F19" s="84"/>
      <c r="G19" s="348">
        <f>G20+G22+G21</f>
        <v>102475</v>
      </c>
      <c r="H19" s="84"/>
      <c r="I19" s="84"/>
      <c r="J19" s="473">
        <f>J20+J22+J21</f>
        <v>979303</v>
      </c>
      <c r="K19" s="481"/>
    </row>
    <row r="20" spans="1:11" s="26" customFormat="1" ht="16.5" customHeight="1">
      <c r="A20" s="25"/>
      <c r="B20" s="349"/>
      <c r="C20" s="351" t="s">
        <v>205</v>
      </c>
      <c r="D20" s="351" t="s">
        <v>234</v>
      </c>
      <c r="E20" s="352" t="s">
        <v>493</v>
      </c>
      <c r="F20" s="353" t="s">
        <v>140</v>
      </c>
      <c r="G20" s="354"/>
      <c r="H20" s="355"/>
      <c r="I20" s="355"/>
      <c r="J20" s="477">
        <v>876828</v>
      </c>
      <c r="K20" s="478"/>
    </row>
    <row r="21" spans="1:11" s="26" customFormat="1" ht="33.75" customHeight="1">
      <c r="A21" s="25"/>
      <c r="B21" s="349"/>
      <c r="C21" s="351" t="s">
        <v>126</v>
      </c>
      <c r="D21" s="351" t="s">
        <v>127</v>
      </c>
      <c r="E21" s="352" t="s">
        <v>239</v>
      </c>
      <c r="F21" s="365" t="s">
        <v>539</v>
      </c>
      <c r="G21" s="378">
        <v>83625</v>
      </c>
      <c r="H21" s="355"/>
      <c r="I21" s="355"/>
      <c r="J21" s="477">
        <v>83625</v>
      </c>
      <c r="K21" s="478"/>
    </row>
    <row r="22" spans="1:11" s="26" customFormat="1" ht="15.75">
      <c r="A22" s="25"/>
      <c r="B22" s="349"/>
      <c r="C22" s="350">
        <v>150101</v>
      </c>
      <c r="D22" s="351" t="s">
        <v>127</v>
      </c>
      <c r="E22" s="352" t="s">
        <v>239</v>
      </c>
      <c r="F22" s="355" t="s">
        <v>494</v>
      </c>
      <c r="G22" s="356">
        <v>18850</v>
      </c>
      <c r="H22" s="355"/>
      <c r="I22" s="355"/>
      <c r="J22" s="477">
        <v>18850</v>
      </c>
      <c r="K22" s="478"/>
    </row>
    <row r="23" spans="2:11" ht="29.25" customHeight="1">
      <c r="B23" s="85">
        <v>1500000</v>
      </c>
      <c r="C23" s="85"/>
      <c r="D23" s="78"/>
      <c r="E23" s="192" t="s">
        <v>467</v>
      </c>
      <c r="F23" s="87"/>
      <c r="G23" s="87"/>
      <c r="H23" s="87"/>
      <c r="I23" s="87"/>
      <c r="J23" s="471">
        <f>J24</f>
        <v>20000</v>
      </c>
      <c r="K23" s="472"/>
    </row>
    <row r="24" spans="1:11" s="73" customFormat="1" ht="112.5" customHeight="1">
      <c r="A24" s="60"/>
      <c r="B24" s="54" t="s">
        <v>102</v>
      </c>
      <c r="C24" s="179" t="s">
        <v>248</v>
      </c>
      <c r="D24" s="179" t="s">
        <v>245</v>
      </c>
      <c r="E24" s="243" t="s">
        <v>249</v>
      </c>
      <c r="F24" s="209" t="s">
        <v>140</v>
      </c>
      <c r="G24" s="56"/>
      <c r="H24" s="56"/>
      <c r="I24" s="56"/>
      <c r="J24" s="477">
        <v>20000</v>
      </c>
      <c r="K24" s="475"/>
    </row>
    <row r="25" spans="1:11" s="205" customFormat="1" ht="21" customHeight="1">
      <c r="A25" s="203"/>
      <c r="B25" s="180"/>
      <c r="C25" s="180"/>
      <c r="D25" s="181"/>
      <c r="E25" s="180" t="s">
        <v>340</v>
      </c>
      <c r="F25" s="204"/>
      <c r="G25" s="204"/>
      <c r="H25" s="204"/>
      <c r="I25" s="204"/>
      <c r="J25" s="473">
        <f>J26</f>
        <v>25000</v>
      </c>
      <c r="K25" s="472"/>
    </row>
    <row r="26" spans="1:11" s="205" customFormat="1" ht="24" customHeight="1">
      <c r="A26" s="203"/>
      <c r="B26" s="178"/>
      <c r="C26" s="178">
        <v>110201</v>
      </c>
      <c r="D26" s="179" t="s">
        <v>303</v>
      </c>
      <c r="E26" s="238" t="s">
        <v>304</v>
      </c>
      <c r="F26" s="209" t="s">
        <v>140</v>
      </c>
      <c r="G26" s="209"/>
      <c r="H26" s="209"/>
      <c r="I26" s="209"/>
      <c r="J26" s="474">
        <v>25000</v>
      </c>
      <c r="K26" s="475"/>
    </row>
    <row r="27" spans="1:11" s="200" customFormat="1" ht="33.75" customHeight="1">
      <c r="A27" s="198"/>
      <c r="B27" s="199"/>
      <c r="C27" s="240"/>
      <c r="D27" s="242"/>
      <c r="E27" s="240" t="s">
        <v>118</v>
      </c>
      <c r="F27" s="241"/>
      <c r="G27" s="241"/>
      <c r="H27" s="241"/>
      <c r="I27" s="241"/>
      <c r="J27" s="476">
        <f>J10+J23+J25+J19</f>
        <v>1086803</v>
      </c>
      <c r="K27" s="475"/>
    </row>
    <row r="29" spans="2:18" ht="42.75" customHeight="1"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73"/>
      <c r="M29" s="73"/>
      <c r="N29" s="73"/>
      <c r="O29" s="73"/>
      <c r="P29" s="73"/>
      <c r="Q29" s="73"/>
      <c r="R29" s="73"/>
    </row>
    <row r="30" spans="2:18" ht="20.25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</row>
    <row r="31" spans="2:18" ht="19.5" customHeight="1"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</row>
    <row r="33" spans="2:3" ht="12.75">
      <c r="B33" s="76"/>
      <c r="C33" s="1"/>
    </row>
  </sheetData>
  <sheetProtection/>
  <mergeCells count="21">
    <mergeCell ref="B1:K1"/>
    <mergeCell ref="B4:K4"/>
    <mergeCell ref="J20:K20"/>
    <mergeCell ref="J22:K22"/>
    <mergeCell ref="J19:K19"/>
    <mergeCell ref="D3:J3"/>
    <mergeCell ref="J12:K12"/>
    <mergeCell ref="J11:K11"/>
    <mergeCell ref="G2:K2"/>
    <mergeCell ref="J6:K6"/>
    <mergeCell ref="J10:K10"/>
    <mergeCell ref="J13:K13"/>
    <mergeCell ref="J21:K21"/>
    <mergeCell ref="B30:R30"/>
    <mergeCell ref="B31:R31"/>
    <mergeCell ref="B29:K29"/>
    <mergeCell ref="J23:K23"/>
    <mergeCell ref="J25:K25"/>
    <mergeCell ref="J26:K26"/>
    <mergeCell ref="J27:K27"/>
    <mergeCell ref="J24:K24"/>
  </mergeCells>
  <printOptions horizontalCentered="1"/>
  <pageMargins left="0.4330708661417323" right="0.3937007874015748" top="0.7086614173228347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SheetLayoutView="100" zoomScalePageLayoutView="0" workbookViewId="0" topLeftCell="C1">
      <pane xSplit="4" ySplit="6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N6" sqref="N6"/>
    </sheetView>
  </sheetViews>
  <sheetFormatPr defaultColWidth="9.16015625" defaultRowHeight="12.75"/>
  <cols>
    <col min="1" max="1" width="3.83203125" style="5" hidden="1" customWidth="1"/>
    <col min="2" max="2" width="16.5" style="60" hidden="1" customWidth="1"/>
    <col min="3" max="3" width="15.5" style="60" customWidth="1"/>
    <col min="4" max="4" width="17.83203125" style="60" customWidth="1"/>
    <col min="5" max="5" width="54" style="5" customWidth="1"/>
    <col min="6" max="6" width="49" style="5" customWidth="1"/>
    <col min="7" max="8" width="21.16015625" style="5" customWidth="1"/>
    <col min="9" max="9" width="23" style="5" customWidth="1"/>
    <col min="10" max="10" width="4.33203125" style="4" customWidth="1"/>
    <col min="11" max="16384" width="9.16015625" style="4" customWidth="1"/>
  </cols>
  <sheetData>
    <row r="1" spans="1:9" s="26" customFormat="1" ht="13.5" customHeight="1">
      <c r="A1" s="25"/>
      <c r="B1" s="479"/>
      <c r="C1" s="479"/>
      <c r="D1" s="479"/>
      <c r="E1" s="479"/>
      <c r="F1" s="479"/>
      <c r="G1" s="479"/>
      <c r="H1" s="479"/>
      <c r="I1" s="479"/>
    </row>
    <row r="2" spans="7:9" ht="81" customHeight="1">
      <c r="G2" s="400" t="s">
        <v>4</v>
      </c>
      <c r="H2" s="400"/>
      <c r="I2" s="400"/>
    </row>
    <row r="3" spans="2:9" ht="23.25" customHeight="1">
      <c r="B3" s="77"/>
      <c r="C3" s="77"/>
      <c r="D3" s="485" t="s">
        <v>14</v>
      </c>
      <c r="E3" s="486"/>
      <c r="F3" s="486"/>
      <c r="G3" s="486"/>
      <c r="H3" s="486"/>
      <c r="I3" s="487"/>
    </row>
    <row r="4" spans="1:9" ht="36.75" customHeight="1">
      <c r="A4" s="1"/>
      <c r="B4" s="480" t="s">
        <v>15</v>
      </c>
      <c r="C4" s="480"/>
      <c r="D4" s="480"/>
      <c r="E4" s="480"/>
      <c r="F4" s="480"/>
      <c r="G4" s="480"/>
      <c r="H4" s="480"/>
      <c r="I4" s="480"/>
    </row>
    <row r="5" spans="2:9" ht="12" customHeight="1">
      <c r="B5" s="61"/>
      <c r="C5" s="62"/>
      <c r="D5" s="62"/>
      <c r="E5" s="6"/>
      <c r="F5" s="69"/>
      <c r="G5" s="69"/>
      <c r="H5" s="70"/>
      <c r="I5" s="50" t="s">
        <v>136</v>
      </c>
    </row>
    <row r="6" spans="1:9" ht="96.75" customHeight="1">
      <c r="A6" s="65"/>
      <c r="B6" s="71" t="s">
        <v>133</v>
      </c>
      <c r="C6" s="278" t="s">
        <v>439</v>
      </c>
      <c r="D6" s="278" t="s">
        <v>99</v>
      </c>
      <c r="E6" s="278" t="s">
        <v>461</v>
      </c>
      <c r="F6" s="51" t="s">
        <v>123</v>
      </c>
      <c r="G6" s="72" t="s">
        <v>87</v>
      </c>
      <c r="H6" s="51" t="s">
        <v>88</v>
      </c>
      <c r="I6" s="51" t="s">
        <v>124</v>
      </c>
    </row>
    <row r="7" spans="1:9" s="21" customFormat="1" ht="22.5" customHeight="1">
      <c r="A7" s="20"/>
      <c r="B7" s="78" t="s">
        <v>115</v>
      </c>
      <c r="C7" s="78"/>
      <c r="D7" s="78"/>
      <c r="E7" s="79" t="s">
        <v>333</v>
      </c>
      <c r="F7" s="80"/>
      <c r="G7" s="111">
        <f>G9+G10+G11+G12</f>
        <v>59200</v>
      </c>
      <c r="H7" s="111">
        <f>H9+H10+H11</f>
        <v>0</v>
      </c>
      <c r="I7" s="111">
        <f>G7+H7</f>
        <v>59200</v>
      </c>
    </row>
    <row r="8" spans="2:9" ht="17.25" customHeight="1" hidden="1">
      <c r="B8" s="63" t="s">
        <v>96</v>
      </c>
      <c r="C8" s="63"/>
      <c r="D8" s="63"/>
      <c r="E8" s="52" t="s">
        <v>170</v>
      </c>
      <c r="F8" s="53"/>
      <c r="G8" s="112"/>
      <c r="H8" s="112"/>
      <c r="I8" s="112"/>
    </row>
    <row r="9" spans="1:9" s="73" customFormat="1" ht="60">
      <c r="A9" s="60"/>
      <c r="B9" s="54" t="s">
        <v>102</v>
      </c>
      <c r="C9" s="54">
        <v>250404</v>
      </c>
      <c r="D9" s="64" t="s">
        <v>223</v>
      </c>
      <c r="E9" s="91" t="s">
        <v>137</v>
      </c>
      <c r="F9" s="81" t="s">
        <v>331</v>
      </c>
      <c r="G9" s="113">
        <v>53400</v>
      </c>
      <c r="H9" s="113"/>
      <c r="I9" s="112">
        <f aca="true" t="shared" si="0" ref="I9:I14">G9+H9</f>
        <v>53400</v>
      </c>
    </row>
    <row r="10" spans="1:9" s="73" customFormat="1" ht="78" customHeight="1" hidden="1">
      <c r="A10" s="60"/>
      <c r="B10" s="54"/>
      <c r="C10" s="54">
        <v>250404</v>
      </c>
      <c r="D10" s="64" t="s">
        <v>223</v>
      </c>
      <c r="E10" s="91" t="s">
        <v>137</v>
      </c>
      <c r="F10" s="81" t="s">
        <v>460</v>
      </c>
      <c r="G10" s="113"/>
      <c r="H10" s="113"/>
      <c r="I10" s="112">
        <f t="shared" si="0"/>
        <v>0</v>
      </c>
    </row>
    <row r="11" spans="1:9" s="73" customFormat="1" ht="46.5" customHeight="1">
      <c r="A11" s="60"/>
      <c r="B11" s="54"/>
      <c r="C11" s="54">
        <v>250404</v>
      </c>
      <c r="D11" s="64" t="s">
        <v>223</v>
      </c>
      <c r="E11" s="91" t="s">
        <v>137</v>
      </c>
      <c r="F11" s="81" t="s">
        <v>145</v>
      </c>
      <c r="G11" s="113">
        <v>5800</v>
      </c>
      <c r="H11" s="113"/>
      <c r="I11" s="112">
        <f t="shared" si="0"/>
        <v>5800</v>
      </c>
    </row>
    <row r="12" spans="1:9" s="73" customFormat="1" ht="45" hidden="1">
      <c r="A12" s="60"/>
      <c r="B12" s="54"/>
      <c r="C12" s="54">
        <v>250404</v>
      </c>
      <c r="D12" s="64" t="s">
        <v>223</v>
      </c>
      <c r="E12" s="91" t="s">
        <v>137</v>
      </c>
      <c r="F12" s="206" t="s">
        <v>459</v>
      </c>
      <c r="G12" s="113"/>
      <c r="H12" s="113"/>
      <c r="I12" s="112">
        <f t="shared" si="0"/>
        <v>0</v>
      </c>
    </row>
    <row r="13" spans="1:9" s="73" customFormat="1" ht="16.5" customHeight="1">
      <c r="A13" s="60"/>
      <c r="B13" s="82"/>
      <c r="C13" s="82"/>
      <c r="D13" s="83"/>
      <c r="E13" s="79" t="s">
        <v>335</v>
      </c>
      <c r="F13" s="88"/>
      <c r="G13" s="111">
        <f>G14+G15+G16+G17+G18+G19+G20+G22+G23</f>
        <v>84194</v>
      </c>
      <c r="H13" s="111">
        <f>H14+H15+H16+H17+H18+H19+H20+H22+H23</f>
        <v>24400</v>
      </c>
      <c r="I13" s="111">
        <f t="shared" si="0"/>
        <v>108594</v>
      </c>
    </row>
    <row r="14" spans="1:9" s="73" customFormat="1" ht="60">
      <c r="A14" s="60"/>
      <c r="B14" s="54"/>
      <c r="C14" s="64" t="s">
        <v>146</v>
      </c>
      <c r="D14" s="64" t="s">
        <v>229</v>
      </c>
      <c r="E14" s="81" t="s">
        <v>137</v>
      </c>
      <c r="F14" s="81" t="s">
        <v>147</v>
      </c>
      <c r="G14" s="239">
        <v>20694</v>
      </c>
      <c r="H14" s="113"/>
      <c r="I14" s="112">
        <f t="shared" si="0"/>
        <v>20694</v>
      </c>
    </row>
    <row r="15" spans="1:9" s="73" customFormat="1" ht="76.5" customHeight="1">
      <c r="A15" s="60"/>
      <c r="B15" s="54"/>
      <c r="C15" s="64" t="s">
        <v>148</v>
      </c>
      <c r="D15" s="64" t="s">
        <v>230</v>
      </c>
      <c r="E15" s="81" t="s">
        <v>150</v>
      </c>
      <c r="F15" s="81" t="s">
        <v>149</v>
      </c>
      <c r="G15" s="239">
        <v>1500</v>
      </c>
      <c r="H15" s="239"/>
      <c r="I15" s="112">
        <f aca="true" t="shared" si="1" ref="I15:I23">G15+H15</f>
        <v>1500</v>
      </c>
    </row>
    <row r="16" spans="1:9" s="73" customFormat="1" ht="32.25" customHeight="1">
      <c r="A16" s="60"/>
      <c r="B16" s="54"/>
      <c r="C16" s="64" t="s">
        <v>148</v>
      </c>
      <c r="D16" s="64" t="s">
        <v>230</v>
      </c>
      <c r="E16" s="81" t="s">
        <v>150</v>
      </c>
      <c r="F16" s="81" t="s">
        <v>151</v>
      </c>
      <c r="G16" s="239">
        <v>3500</v>
      </c>
      <c r="H16" s="239"/>
      <c r="I16" s="112">
        <f t="shared" si="1"/>
        <v>3500</v>
      </c>
    </row>
    <row r="17" spans="1:9" s="73" customFormat="1" ht="21" customHeight="1">
      <c r="A17" s="60"/>
      <c r="B17" s="54"/>
      <c r="C17" s="64" t="s">
        <v>152</v>
      </c>
      <c r="D17" s="64" t="s">
        <v>231</v>
      </c>
      <c r="E17" s="81" t="s">
        <v>153</v>
      </c>
      <c r="F17" s="81" t="s">
        <v>154</v>
      </c>
      <c r="G17" s="239">
        <v>5000</v>
      </c>
      <c r="H17" s="239"/>
      <c r="I17" s="112">
        <f t="shared" si="1"/>
        <v>5000</v>
      </c>
    </row>
    <row r="18" spans="1:9" s="73" customFormat="1" ht="63.75" customHeight="1">
      <c r="A18" s="60"/>
      <c r="B18" s="54"/>
      <c r="C18" s="64" t="s">
        <v>141</v>
      </c>
      <c r="D18" s="64" t="s">
        <v>125</v>
      </c>
      <c r="E18" s="81" t="s">
        <v>142</v>
      </c>
      <c r="F18" s="81" t="s">
        <v>155</v>
      </c>
      <c r="G18" s="239"/>
      <c r="H18" s="239">
        <v>14400</v>
      </c>
      <c r="I18" s="112">
        <f t="shared" si="1"/>
        <v>14400</v>
      </c>
    </row>
    <row r="19" spans="1:9" s="73" customFormat="1" ht="32.25" customHeight="1" hidden="1">
      <c r="A19" s="60"/>
      <c r="B19" s="54"/>
      <c r="C19" s="64" t="s">
        <v>128</v>
      </c>
      <c r="D19" s="64" t="s">
        <v>129</v>
      </c>
      <c r="E19" s="81" t="s">
        <v>156</v>
      </c>
      <c r="F19" s="93" t="s">
        <v>457</v>
      </c>
      <c r="G19" s="239"/>
      <c r="H19" s="113"/>
      <c r="I19" s="112">
        <f t="shared" si="1"/>
        <v>0</v>
      </c>
    </row>
    <row r="20" spans="1:9" s="73" customFormat="1" ht="90.75" customHeight="1">
      <c r="A20" s="60"/>
      <c r="B20" s="54"/>
      <c r="C20" s="64" t="s">
        <v>157</v>
      </c>
      <c r="D20" s="64" t="s">
        <v>233</v>
      </c>
      <c r="E20" s="81" t="s">
        <v>158</v>
      </c>
      <c r="F20" s="81" t="s">
        <v>159</v>
      </c>
      <c r="G20" s="239">
        <v>13500</v>
      </c>
      <c r="H20" s="113"/>
      <c r="I20" s="112">
        <f t="shared" si="1"/>
        <v>13500</v>
      </c>
    </row>
    <row r="21" spans="1:9" s="73" customFormat="1" ht="90.75" customHeight="1" hidden="1">
      <c r="A21" s="60"/>
      <c r="B21" s="54"/>
      <c r="C21" s="64" t="s">
        <v>490</v>
      </c>
      <c r="D21" s="64" t="s">
        <v>491</v>
      </c>
      <c r="E21" s="81" t="s">
        <v>492</v>
      </c>
      <c r="F21" s="81" t="s">
        <v>555</v>
      </c>
      <c r="G21" s="239"/>
      <c r="H21" s="113"/>
      <c r="I21" s="112">
        <f t="shared" si="1"/>
        <v>0</v>
      </c>
    </row>
    <row r="22" spans="1:9" s="73" customFormat="1" ht="81" customHeight="1">
      <c r="A22" s="60"/>
      <c r="B22" s="54"/>
      <c r="C22" s="64" t="s">
        <v>160</v>
      </c>
      <c r="D22" s="64" t="s">
        <v>223</v>
      </c>
      <c r="E22" s="81" t="s">
        <v>137</v>
      </c>
      <c r="F22" s="81" t="s">
        <v>144</v>
      </c>
      <c r="G22" s="239">
        <v>25000</v>
      </c>
      <c r="H22" s="113"/>
      <c r="I22" s="112">
        <f t="shared" si="1"/>
        <v>25000</v>
      </c>
    </row>
    <row r="23" spans="1:9" s="73" customFormat="1" ht="39" customHeight="1">
      <c r="A23" s="60"/>
      <c r="B23" s="54"/>
      <c r="C23" s="64" t="s">
        <v>161</v>
      </c>
      <c r="D23" s="64" t="s">
        <v>125</v>
      </c>
      <c r="E23" s="81" t="s">
        <v>138</v>
      </c>
      <c r="F23" s="81" t="s">
        <v>162</v>
      </c>
      <c r="G23" s="239">
        <v>15000</v>
      </c>
      <c r="H23" s="239">
        <v>10000</v>
      </c>
      <c r="I23" s="112">
        <f t="shared" si="1"/>
        <v>25000</v>
      </c>
    </row>
    <row r="24" spans="2:9" ht="13.5" customHeight="1" hidden="1">
      <c r="B24" s="85">
        <v>1000000</v>
      </c>
      <c r="C24" s="82"/>
      <c r="D24" s="83"/>
      <c r="E24" s="86" t="s">
        <v>336</v>
      </c>
      <c r="F24" s="84"/>
      <c r="G24" s="111">
        <f>G25</f>
        <v>0</v>
      </c>
      <c r="H24" s="111">
        <f>H25</f>
        <v>0</v>
      </c>
      <c r="I24" s="111">
        <f aca="true" t="shared" si="2" ref="I24:I31">G24+H24</f>
        <v>0</v>
      </c>
    </row>
    <row r="25" spans="2:9" ht="21" customHeight="1" hidden="1">
      <c r="B25" s="51"/>
      <c r="C25" s="54"/>
      <c r="D25" s="64"/>
      <c r="E25" s="57"/>
      <c r="F25" s="56"/>
      <c r="G25" s="113"/>
      <c r="H25" s="113"/>
      <c r="I25" s="112">
        <f t="shared" si="2"/>
        <v>0</v>
      </c>
    </row>
    <row r="26" spans="2:9" ht="28.5">
      <c r="B26" s="85">
        <v>1500000</v>
      </c>
      <c r="C26" s="85"/>
      <c r="D26" s="78"/>
      <c r="E26" s="79" t="s">
        <v>337</v>
      </c>
      <c r="F26" s="87"/>
      <c r="G26" s="114">
        <f>G27+G28+G29</f>
        <v>59428</v>
      </c>
      <c r="H26" s="114">
        <f>H27+H28+H29</f>
        <v>0</v>
      </c>
      <c r="I26" s="114">
        <f t="shared" si="2"/>
        <v>59428</v>
      </c>
    </row>
    <row r="27" spans="1:9" s="73" customFormat="1" ht="45">
      <c r="A27" s="60"/>
      <c r="B27" s="54"/>
      <c r="C27" s="64" t="s">
        <v>163</v>
      </c>
      <c r="D27" s="64" t="s">
        <v>245</v>
      </c>
      <c r="E27" s="81" t="s">
        <v>164</v>
      </c>
      <c r="F27" s="207" t="s">
        <v>468</v>
      </c>
      <c r="G27" s="239">
        <v>41700</v>
      </c>
      <c r="H27" s="113"/>
      <c r="I27" s="112">
        <f t="shared" si="2"/>
        <v>41700</v>
      </c>
    </row>
    <row r="28" spans="2:9" ht="65.25" customHeight="1">
      <c r="B28" s="51"/>
      <c r="C28" s="64" t="s">
        <v>146</v>
      </c>
      <c r="D28" s="64" t="s">
        <v>229</v>
      </c>
      <c r="E28" s="81" t="s">
        <v>165</v>
      </c>
      <c r="F28" s="207" t="s">
        <v>458</v>
      </c>
      <c r="G28" s="239">
        <v>17728</v>
      </c>
      <c r="H28" s="113"/>
      <c r="I28" s="112">
        <f t="shared" si="2"/>
        <v>17728</v>
      </c>
    </row>
    <row r="29" spans="2:9" ht="63.75" hidden="1">
      <c r="B29" s="51" t="s">
        <v>102</v>
      </c>
      <c r="C29" s="64" t="s">
        <v>163</v>
      </c>
      <c r="D29" s="63"/>
      <c r="E29" s="81" t="s">
        <v>164</v>
      </c>
      <c r="F29" s="89" t="s">
        <v>166</v>
      </c>
      <c r="G29" s="113"/>
      <c r="H29" s="113"/>
      <c r="I29" s="112">
        <f t="shared" si="2"/>
        <v>0</v>
      </c>
    </row>
    <row r="30" spans="2:9" ht="27" customHeight="1">
      <c r="B30" s="85"/>
      <c r="C30" s="83"/>
      <c r="D30" s="78"/>
      <c r="E30" s="79" t="s">
        <v>466</v>
      </c>
      <c r="F30" s="90"/>
      <c r="G30" s="111">
        <f>G31</f>
        <v>22200</v>
      </c>
      <c r="H30" s="111">
        <f>H31</f>
        <v>0</v>
      </c>
      <c r="I30" s="111">
        <f t="shared" si="2"/>
        <v>22200</v>
      </c>
    </row>
    <row r="31" spans="1:9" s="28" customFormat="1" ht="60.75" customHeight="1">
      <c r="A31" s="27"/>
      <c r="B31" s="246"/>
      <c r="C31" s="247" t="s">
        <v>167</v>
      </c>
      <c r="D31" s="64" t="s">
        <v>311</v>
      </c>
      <c r="E31" s="248" t="s">
        <v>168</v>
      </c>
      <c r="F31" s="249" t="s">
        <v>169</v>
      </c>
      <c r="G31" s="383">
        <v>22200</v>
      </c>
      <c r="H31" s="250"/>
      <c r="I31" s="251">
        <f t="shared" si="2"/>
        <v>22200</v>
      </c>
    </row>
    <row r="32" spans="1:9" s="117" customFormat="1" ht="33.75" customHeight="1">
      <c r="A32" s="115"/>
      <c r="B32" s="116"/>
      <c r="C32" s="252"/>
      <c r="D32" s="253"/>
      <c r="E32" s="254" t="s">
        <v>118</v>
      </c>
      <c r="F32" s="255"/>
      <c r="G32" s="256">
        <f>G7+G13+G24+G26+G30</f>
        <v>225022</v>
      </c>
      <c r="H32" s="256">
        <f>H7+H13+H24+H26+H30</f>
        <v>24400</v>
      </c>
      <c r="I32" s="256">
        <f>I7+I13+I24+I26+I30</f>
        <v>249422</v>
      </c>
    </row>
    <row r="34" spans="2:9" ht="23.25" customHeight="1">
      <c r="B34" s="470"/>
      <c r="C34" s="470"/>
      <c r="D34" s="470"/>
      <c r="E34" s="470"/>
      <c r="F34" s="470"/>
      <c r="G34" s="470"/>
      <c r="H34" s="470"/>
      <c r="I34" s="470"/>
    </row>
    <row r="35" spans="2:17" ht="20.25" customHeight="1">
      <c r="B35" s="418"/>
      <c r="C35" s="418"/>
      <c r="D35" s="418"/>
      <c r="E35" s="418"/>
      <c r="F35" s="418"/>
      <c r="G35" s="418"/>
      <c r="H35" s="418"/>
      <c r="I35" s="418"/>
      <c r="J35" s="75"/>
      <c r="K35" s="75"/>
      <c r="L35" s="75"/>
      <c r="M35" s="75"/>
      <c r="N35" s="75"/>
      <c r="O35" s="75"/>
      <c r="P35" s="75"/>
      <c r="Q35" s="75"/>
    </row>
    <row r="36" spans="2:17" ht="19.5" customHeight="1">
      <c r="B36" s="418"/>
      <c r="C36" s="418"/>
      <c r="D36" s="418"/>
      <c r="E36" s="418"/>
      <c r="F36" s="418"/>
      <c r="G36" s="418"/>
      <c r="H36" s="418"/>
      <c r="I36" s="418"/>
      <c r="J36" s="75"/>
      <c r="K36" s="75"/>
      <c r="L36" s="75"/>
      <c r="M36" s="75"/>
      <c r="N36" s="75"/>
      <c r="O36" s="75"/>
      <c r="P36" s="75"/>
      <c r="Q36" s="75"/>
    </row>
    <row r="38" spans="2:3" ht="12.75">
      <c r="B38" s="76" t="s">
        <v>135</v>
      </c>
      <c r="C38" s="1"/>
    </row>
  </sheetData>
  <sheetProtection/>
  <mergeCells count="7">
    <mergeCell ref="B35:I35"/>
    <mergeCell ref="B36:I36"/>
    <mergeCell ref="B34:I34"/>
    <mergeCell ref="B1:I1"/>
    <mergeCell ref="G2:I2"/>
    <mergeCell ref="B4:I4"/>
    <mergeCell ref="D3:I3"/>
  </mergeCells>
  <printOptions/>
  <pageMargins left="0.31496062992125984" right="0.5118110236220472" top="0.35433070866141736" bottom="0.2362204724409449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3" manualBreakCount="3">
    <brk id="18" max="9" man="1"/>
    <brk id="33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2016-02-09T07:23:05Z</cp:lastPrinted>
  <dcterms:created xsi:type="dcterms:W3CDTF">2014-01-17T10:52:16Z</dcterms:created>
  <dcterms:modified xsi:type="dcterms:W3CDTF">2016-02-24T14:47:01Z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